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SSOS ADMINISTRATIVOS ABERTOS SETOR DE COMPRAS\PROCESSOS ADMINISTRATIVOS ABERTOS 2025\HMS - REFORMA DA UNID ATENÇÃO ESPE SAÚDE OBSTERÍCIA - DOC 19.630\"/>
    </mc:Choice>
  </mc:AlternateContent>
  <xr:revisionPtr revIDLastSave="0" documentId="8_{74555419-70D3-4588-B051-5AB77DD0B31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DI - DESONERADO (2)" sheetId="3" r:id="rId1"/>
    <sheet name="BDI - DESONERADO" sheetId="2" r:id="rId2"/>
    <sheet name="ORÇAMENTO " sheetId="1" r:id="rId3"/>
    <sheet name="CRONOGRAMA" sheetId="4" r:id="rId4"/>
    <sheet name="MEMORIA REVISADO" sheetId="6" r:id="rId5"/>
    <sheet name="CCU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 localSheetId="1">'[1]Bm 8'!#REF!</definedName>
    <definedName name="\c" localSheetId="0">'[1]Bm 8'!#REF!</definedName>
    <definedName name="\c">'[1]Bm 8'!#REF!</definedName>
    <definedName name="\d">#N/A</definedName>
    <definedName name="\f">#N/A</definedName>
    <definedName name="\p">#N/A</definedName>
    <definedName name="\q" localSheetId="1">'[1]Bm 8'!#REF!</definedName>
    <definedName name="\q" localSheetId="0">'[1]Bm 8'!#REF!</definedName>
    <definedName name="\q">'[1]Bm 8'!#REF!</definedName>
    <definedName name="\s" localSheetId="1">'[1]Bm 8'!#REF!</definedName>
    <definedName name="\s" localSheetId="0">'[1]Bm 8'!#REF!</definedName>
    <definedName name="\s">'[1]Bm 8'!#REF!</definedName>
    <definedName name="\x" localSheetId="1">'[1]Bm 8'!#REF!</definedName>
    <definedName name="\x" localSheetId="0">'[1]Bm 8'!#REF!</definedName>
    <definedName name="\x">'[1]Bm 8'!#REF!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'[2]Etapa Única'!$C$125:$C$134</definedName>
    <definedName name="__123Graph_E" hidden="1">'[2]Etapa Única'!$E$125:$E$134</definedName>
    <definedName name="__123Graph_X" hidden="1">#REF!</definedName>
    <definedName name="_BOR1">'[1]Bm 8'!#REF!</definedName>
    <definedName name="_d">#REF!</definedName>
    <definedName name="_f">#REF!</definedName>
    <definedName name="_Fill" hidden="1">#REF!</definedName>
    <definedName name="_xlnm._FilterDatabase" localSheetId="2" hidden="1">'ORÇAMENTO '!$E$14:$N$246</definedName>
    <definedName name="_Key1" hidden="1">#REF!</definedName>
    <definedName name="_Key2" hidden="1">#REF!</definedName>
    <definedName name="_MM" hidden="1">#REF!</definedName>
    <definedName name="_Order1" hidden="1">255</definedName>
    <definedName name="_Order2" hidden="1">255</definedName>
    <definedName name="_p">#REF!</definedName>
    <definedName name="_Sort" hidden="1">#REF!</definedName>
    <definedName name="A">#REF!</definedName>
    <definedName name="acha.coluna">#REF!</definedName>
    <definedName name="acha.dados">#REF!</definedName>
    <definedName name="acha.linha">#REF!</definedName>
    <definedName name="ACRE" hidden="1">#REF!</definedName>
    <definedName name="ademir" localSheetId="1" hidden="1">{#N/A,#N/A,FALSE,"Cronograma";#N/A,#N/A,FALSE,"Cronogr. 2"}</definedName>
    <definedName name="ademir" localSheetId="0" hidden="1">{#N/A,#N/A,FALSE,"Cronograma";#N/A,#N/A,FALSE,"Cronogr. 2"}</definedName>
    <definedName name="ademir" hidden="1">{#N/A,#N/A,FALSE,"Cronograma";#N/A,#N/A,FALSE,"Cronogr. 2"}</definedName>
    <definedName name="Adut" hidden="1">#REF!</definedName>
    <definedName name="_xlnm.Print_Area" localSheetId="1">'BDI - DESONERADO'!$A$1:$D$35</definedName>
    <definedName name="_xlnm.Print_Area" localSheetId="0">'BDI - DESONERADO (2)'!$A$1:$D$35</definedName>
    <definedName name="_xlnm.Print_Area" localSheetId="5">CCU!$D$1:$J$132</definedName>
    <definedName name="_xlnm.Print_Area" localSheetId="3">CRONOGRAMA!$G$1:$R$79</definedName>
    <definedName name="_xlnm.Print_Area" localSheetId="4">'MEMORIA REVISADO'!$C$1:$I$1309</definedName>
    <definedName name="_xlnm.Print_Area" localSheetId="2">'ORÇAMENTO '!$E$1:$N$257</definedName>
    <definedName name="Área_impressão_IM" localSheetId="1">#REF!</definedName>
    <definedName name="Área_impressão_IM" localSheetId="0">#REF!</definedName>
    <definedName name="Área_impressão_IM">#REF!</definedName>
    <definedName name="BDI" localSheetId="1">#REF!</definedName>
    <definedName name="BDI" localSheetId="0">#REF!</definedName>
    <definedName name="BDI">#REF!</definedName>
    <definedName name="BDI_1" localSheetId="1">[3]RESUMO!#REF!</definedName>
    <definedName name="BDI_1" localSheetId="0">[3]RESUMO!#REF!</definedName>
    <definedName name="BDI_1">[3]RESUMO!#REF!</definedName>
    <definedName name="bosta" localSheetId="1" hidden="1">{#N/A,#N/A,FALSE,"Cronograma";#N/A,#N/A,FALSE,"Cronogr. 2"}</definedName>
    <definedName name="bosta" localSheetId="0" hidden="1">{#N/A,#N/A,FALSE,"Cronograma";#N/A,#N/A,FALSE,"Cronogr. 2"}</definedName>
    <definedName name="bosta" hidden="1">{#N/A,#N/A,FALSE,"Cronograma";#N/A,#N/A,FALSE,"Cronogr. 2"}</definedName>
    <definedName name="CA´L" localSheetId="1" hidden="1">{#N/A,#N/A,FALSE,"Cronograma";#N/A,#N/A,FALSE,"Cronogr. 2"}</definedName>
    <definedName name="CA´L" localSheetId="0" hidden="1">{#N/A,#N/A,FALSE,"Cronograma";#N/A,#N/A,FALSE,"Cronogr. 2"}</definedName>
    <definedName name="CA´L" hidden="1">{#N/A,#N/A,FALSE,"Cronograma";#N/A,#N/A,FALSE,"Cronogr. 2"}</definedName>
    <definedName name="CCC" localSheetId="1" hidden="1">{#N/A,#N/A,FALSE,"Planilha";#N/A,#N/A,FALSE,"Resumo";#N/A,#N/A,FALSE,"Fisico";#N/A,#N/A,FALSE,"Financeiro";#N/A,#N/A,FALSE,"Financeiro"}</definedName>
    <definedName name="CCC" localSheetId="0" hidden="1">{#N/A,#N/A,FALSE,"Planilha";#N/A,#N/A,FALSE,"Resumo";#N/A,#N/A,FALSE,"Fisico";#N/A,#N/A,FALSE,"Financeiro";#N/A,#N/A,FALSE,"Financeiro"}</definedName>
    <definedName name="CCC" hidden="1">{#N/A,#N/A,FALSE,"Planilha";#N/A,#N/A,FALSE,"Resumo";#N/A,#N/A,FALSE,"Fisico";#N/A,#N/A,FALSE,"Financeiro";#N/A,#N/A,FALSE,"Financeiro"}</definedName>
    <definedName name="COMP">#REF!</definedName>
    <definedName name="concorrentes" localSheetId="1" hidden="1">{#N/A,#N/A,FALSE,"Cronograma";#N/A,#N/A,FALSE,"Cronogr. 2"}</definedName>
    <definedName name="concorrentes" localSheetId="0" hidden="1">{#N/A,#N/A,FALSE,"Cronograma";#N/A,#N/A,FALSE,"Cronogr. 2"}</definedName>
    <definedName name="concorrentes" hidden="1">{#N/A,#N/A,FALSE,"Cronograma";#N/A,#N/A,FALSE,"Cronogr. 2"}</definedName>
    <definedName name="cont">#REF!</definedName>
    <definedName name="ed" hidden="1">#REF!</definedName>
    <definedName name="Excel_BuiltIn_Print_Area_2_1">#REF!</definedName>
    <definedName name="Excel_BuiltIn_Print_Area_6_1">#REF!</definedName>
    <definedName name="Excel_BuiltIn_Print_Area_9_1">#REF!</definedName>
    <definedName name="Excel_BuiltIn_Print_Titles_6_1">#REF!</definedName>
    <definedName name="Exist">#REF!</definedName>
    <definedName name="F" hidden="1">#REF!</definedName>
    <definedName name="F_01_120">#REF!</definedName>
    <definedName name="F_01_150">#REF!</definedName>
    <definedName name="F_01_180">#REF!</definedName>
    <definedName name="F_01_210">#REF!</definedName>
    <definedName name="F_01_240">#REF!</definedName>
    <definedName name="F_01_270">#REF!</definedName>
    <definedName name="F_01_30">#REF!</definedName>
    <definedName name="F_01_300">#REF!</definedName>
    <definedName name="F_01_330">#REF!</definedName>
    <definedName name="F_01_360">#REF!</definedName>
    <definedName name="F_01_390">#REF!</definedName>
    <definedName name="F_01_420">#REF!</definedName>
    <definedName name="F_01_450">#REF!</definedName>
    <definedName name="F_01_480">#REF!</definedName>
    <definedName name="F_01_510">#REF!</definedName>
    <definedName name="F_01_540">#REF!</definedName>
    <definedName name="F_01_570">#REF!</definedName>
    <definedName name="F_01_60">#REF!</definedName>
    <definedName name="F_01_600">#REF!</definedName>
    <definedName name="F_01_630">#REF!</definedName>
    <definedName name="F_01_660">#REF!</definedName>
    <definedName name="F_01_690">#REF!</definedName>
    <definedName name="F_01_720">#REF!</definedName>
    <definedName name="F_01_90">#REF!</definedName>
    <definedName name="F_02_120">#REF!</definedName>
    <definedName name="F_02_150">#REF!</definedName>
    <definedName name="F_02_180">#REF!</definedName>
    <definedName name="F_02_210">#REF!</definedName>
    <definedName name="F_02_240">#REF!</definedName>
    <definedName name="F_02_270">#REF!</definedName>
    <definedName name="F_02_30">#REF!</definedName>
    <definedName name="F_02_300">#REF!</definedName>
    <definedName name="F_02_330">#REF!</definedName>
    <definedName name="F_02_360">#REF!</definedName>
    <definedName name="F_02_390">#REF!</definedName>
    <definedName name="F_02_420">#REF!</definedName>
    <definedName name="F_02_450">#REF!</definedName>
    <definedName name="F_02_480">#REF!</definedName>
    <definedName name="F_02_510">#REF!</definedName>
    <definedName name="F_02_540">#REF!</definedName>
    <definedName name="F_02_570">#REF!</definedName>
    <definedName name="F_02_60">#REF!</definedName>
    <definedName name="F_02_600">#REF!</definedName>
    <definedName name="F_02_630">#REF!</definedName>
    <definedName name="F_02_660">#REF!</definedName>
    <definedName name="F_02_690">#REF!</definedName>
    <definedName name="F_02_720">#REF!</definedName>
    <definedName name="F_02_90">#REF!</definedName>
    <definedName name="F_03_120">#REF!</definedName>
    <definedName name="F_03_150">#REF!</definedName>
    <definedName name="F_03_180">#REF!</definedName>
    <definedName name="F_03_210">#REF!</definedName>
    <definedName name="F_03_240">#REF!</definedName>
    <definedName name="F_03_270">#REF!</definedName>
    <definedName name="F_03_30">#REF!</definedName>
    <definedName name="F_03_300">#REF!</definedName>
    <definedName name="F_03_330">#REF!</definedName>
    <definedName name="F_03_360">#REF!</definedName>
    <definedName name="F_03_390">#REF!</definedName>
    <definedName name="F_03_420">#REF!</definedName>
    <definedName name="F_03_450">#REF!</definedName>
    <definedName name="F_03_480">#REF!</definedName>
    <definedName name="F_03_510">#REF!</definedName>
    <definedName name="F_03_540">#REF!</definedName>
    <definedName name="F_03_570">#REF!</definedName>
    <definedName name="F_03_60">#REF!</definedName>
    <definedName name="F_03_600">#REF!</definedName>
    <definedName name="F_03_630">#REF!</definedName>
    <definedName name="F_03_660">#REF!</definedName>
    <definedName name="F_03_690">#REF!</definedName>
    <definedName name="F_03_720">#REF!</definedName>
    <definedName name="F_03_90">#REF!</definedName>
    <definedName name="F_04_120">#REF!</definedName>
    <definedName name="F_04_150">#REF!</definedName>
    <definedName name="F_04_180">#REF!</definedName>
    <definedName name="F_04_210">#REF!</definedName>
    <definedName name="F_04_240">#REF!</definedName>
    <definedName name="F_04_270">#REF!</definedName>
    <definedName name="F_04_30">#REF!</definedName>
    <definedName name="F_04_300">#REF!</definedName>
    <definedName name="F_04_330">#REF!</definedName>
    <definedName name="F_04_360">#REF!</definedName>
    <definedName name="F_04_390">#REF!</definedName>
    <definedName name="F_04_420">#REF!</definedName>
    <definedName name="F_04_450">#REF!</definedName>
    <definedName name="F_04_480">#REF!</definedName>
    <definedName name="F_04_510">#REF!</definedName>
    <definedName name="F_04_540">#REF!</definedName>
    <definedName name="F_04_570">#REF!</definedName>
    <definedName name="F_04_60">#REF!</definedName>
    <definedName name="F_04_600">#REF!</definedName>
    <definedName name="F_04_630">#REF!</definedName>
    <definedName name="F_04_660">#REF!</definedName>
    <definedName name="F_04_690">#REF!</definedName>
    <definedName name="F_04_720">#REF!</definedName>
    <definedName name="F_04_90">#REF!</definedName>
    <definedName name="F_05_120">#REF!</definedName>
    <definedName name="F_05_150">#REF!</definedName>
    <definedName name="F_05_180">#REF!</definedName>
    <definedName name="F_05_210">#REF!</definedName>
    <definedName name="F_05_240">#REF!</definedName>
    <definedName name="F_05_270">#REF!</definedName>
    <definedName name="F_05_30">#REF!</definedName>
    <definedName name="F_05_300">#REF!</definedName>
    <definedName name="F_05_330">#REF!</definedName>
    <definedName name="F_05_360">#REF!</definedName>
    <definedName name="F_05_390">#REF!</definedName>
    <definedName name="F_05_420">#REF!</definedName>
    <definedName name="F_05_450">#REF!</definedName>
    <definedName name="F_05_480">#REF!</definedName>
    <definedName name="F_05_510">#REF!</definedName>
    <definedName name="F_05_540">#REF!</definedName>
    <definedName name="F_05_570">#REF!</definedName>
    <definedName name="F_05_60">#REF!</definedName>
    <definedName name="F_05_600">#REF!</definedName>
    <definedName name="F_05_630">#REF!</definedName>
    <definedName name="F_05_660">#REF!</definedName>
    <definedName name="F_05_690">#REF!</definedName>
    <definedName name="F_05_720">#REF!</definedName>
    <definedName name="F_05_90">#REF!</definedName>
    <definedName name="F_06_120">#REF!</definedName>
    <definedName name="F_06_150">#REF!</definedName>
    <definedName name="F_06_180">#REF!</definedName>
    <definedName name="F_06_210">#REF!</definedName>
    <definedName name="F_06_240">#REF!</definedName>
    <definedName name="F_06_270">#REF!</definedName>
    <definedName name="F_06_30">#REF!</definedName>
    <definedName name="F_06_300">#REF!</definedName>
    <definedName name="F_06_330">#REF!</definedName>
    <definedName name="F_06_360">#REF!</definedName>
    <definedName name="F_06_390">#REF!</definedName>
    <definedName name="F_06_420">#REF!</definedName>
    <definedName name="F_06_450">#REF!</definedName>
    <definedName name="F_06_480">#REF!</definedName>
    <definedName name="F_06_510">#REF!</definedName>
    <definedName name="F_06_540">#REF!</definedName>
    <definedName name="F_06_570">#REF!</definedName>
    <definedName name="F_06_60">#REF!</definedName>
    <definedName name="F_06_600">#REF!</definedName>
    <definedName name="F_06_630">#REF!</definedName>
    <definedName name="F_06_660">#REF!</definedName>
    <definedName name="F_06_690">#REF!</definedName>
    <definedName name="F_06_720">#REF!</definedName>
    <definedName name="F_06_90">#REF!</definedName>
    <definedName name="F_07_120">#REF!</definedName>
    <definedName name="F_07_150">#REF!</definedName>
    <definedName name="F_07_180">#REF!</definedName>
    <definedName name="F_07_210">#REF!</definedName>
    <definedName name="F_07_240">#REF!</definedName>
    <definedName name="F_07_270">#REF!</definedName>
    <definedName name="F_07_30">#REF!</definedName>
    <definedName name="F_07_300">#REF!</definedName>
    <definedName name="F_07_330">#REF!</definedName>
    <definedName name="F_07_360">#REF!</definedName>
    <definedName name="F_07_390">#REF!</definedName>
    <definedName name="F_07_420">#REF!</definedName>
    <definedName name="F_07_450">#REF!</definedName>
    <definedName name="F_07_480">#REF!</definedName>
    <definedName name="F_07_510">#REF!</definedName>
    <definedName name="F_07_540">#REF!</definedName>
    <definedName name="F_07_570">#REF!</definedName>
    <definedName name="F_07_60">#REF!</definedName>
    <definedName name="F_07_600">#REF!</definedName>
    <definedName name="F_07_630">#REF!</definedName>
    <definedName name="F_07_660">#REF!</definedName>
    <definedName name="F_07_690">#REF!</definedName>
    <definedName name="F_07_720">#REF!</definedName>
    <definedName name="F_07_90">#REF!</definedName>
    <definedName name="F_08_120">#REF!</definedName>
    <definedName name="F_08_150">#REF!</definedName>
    <definedName name="F_08_180">#REF!</definedName>
    <definedName name="F_08_210">#REF!</definedName>
    <definedName name="F_08_240">#REF!</definedName>
    <definedName name="F_08_270">#REF!</definedName>
    <definedName name="F_08_30">#REF!</definedName>
    <definedName name="F_08_300">#REF!</definedName>
    <definedName name="F_08_330">#REF!</definedName>
    <definedName name="F_08_360">#REF!</definedName>
    <definedName name="F_08_390">#REF!</definedName>
    <definedName name="F_08_420">#REF!</definedName>
    <definedName name="F_08_450">#REF!</definedName>
    <definedName name="F_08_480">#REF!</definedName>
    <definedName name="F_08_510">#REF!</definedName>
    <definedName name="F_08_540">#REF!</definedName>
    <definedName name="F_08_570">#REF!</definedName>
    <definedName name="F_08_60">#REF!</definedName>
    <definedName name="F_08_600">#REF!</definedName>
    <definedName name="F_08_630">#REF!</definedName>
    <definedName name="F_08_660">#REF!</definedName>
    <definedName name="F_08_690">#REF!</definedName>
    <definedName name="F_08_720">#REF!</definedName>
    <definedName name="F_08_90">#REF!</definedName>
    <definedName name="F_09_120">#REF!</definedName>
    <definedName name="F_09_150">#REF!</definedName>
    <definedName name="F_09_180">#REF!</definedName>
    <definedName name="F_09_210">#REF!</definedName>
    <definedName name="F_09_240">#REF!</definedName>
    <definedName name="F_09_270">#REF!</definedName>
    <definedName name="F_09_30">#REF!</definedName>
    <definedName name="F_09_300">#REF!</definedName>
    <definedName name="F_09_330">#REF!</definedName>
    <definedName name="F_09_360">#REF!</definedName>
    <definedName name="F_09_390">#REF!</definedName>
    <definedName name="F_09_420">#REF!</definedName>
    <definedName name="F_09_450">#REF!</definedName>
    <definedName name="F_09_480">#REF!</definedName>
    <definedName name="F_09_510">#REF!</definedName>
    <definedName name="F_09_540">#REF!</definedName>
    <definedName name="F_09_570">#REF!</definedName>
    <definedName name="F_09_60">#REF!</definedName>
    <definedName name="F_09_600">#REF!</definedName>
    <definedName name="F_09_630">#REF!</definedName>
    <definedName name="F_09_660">#REF!</definedName>
    <definedName name="F_09_690">#REF!</definedName>
    <definedName name="F_09_720">#REF!</definedName>
    <definedName name="F_09_90">#REF!</definedName>
    <definedName name="F_10_120">#REF!</definedName>
    <definedName name="F_10_150">#REF!</definedName>
    <definedName name="F_10_180">#REF!</definedName>
    <definedName name="F_10_210">#REF!</definedName>
    <definedName name="F_10_240">#REF!</definedName>
    <definedName name="F_10_270">#REF!</definedName>
    <definedName name="F_10_30">#REF!</definedName>
    <definedName name="F_10_300">#REF!</definedName>
    <definedName name="F_10_330">#REF!</definedName>
    <definedName name="F_10_360">#REF!</definedName>
    <definedName name="F_10_390">#REF!</definedName>
    <definedName name="F_10_420">#REF!</definedName>
    <definedName name="F_10_450">#REF!</definedName>
    <definedName name="F_10_480">#REF!</definedName>
    <definedName name="F_10_510">#REF!</definedName>
    <definedName name="F_10_540">#REF!</definedName>
    <definedName name="F_10_570">#REF!</definedName>
    <definedName name="F_10_60">#REF!</definedName>
    <definedName name="F_10_600">#REF!</definedName>
    <definedName name="F_10_630">#REF!</definedName>
    <definedName name="F_10_660">#REF!</definedName>
    <definedName name="F_10_690">#REF!</definedName>
    <definedName name="F_10_720">#REF!</definedName>
    <definedName name="F_10_90">#REF!</definedName>
    <definedName name="F_11_120">#REF!</definedName>
    <definedName name="F_11_150">#REF!</definedName>
    <definedName name="F_11_180">#REF!</definedName>
    <definedName name="F_11_210">#REF!</definedName>
    <definedName name="F_11_240">#REF!</definedName>
    <definedName name="F_11_270">#REF!</definedName>
    <definedName name="F_11_30">#REF!</definedName>
    <definedName name="F_11_300">#REF!</definedName>
    <definedName name="F_11_330">#REF!</definedName>
    <definedName name="F_11_360">#REF!</definedName>
    <definedName name="F_11_390">#REF!</definedName>
    <definedName name="F_11_420">#REF!</definedName>
    <definedName name="F_11_450">#REF!</definedName>
    <definedName name="F_11_480">#REF!</definedName>
    <definedName name="F_11_510">#REF!</definedName>
    <definedName name="F_11_540">#REF!</definedName>
    <definedName name="F_11_570">#REF!</definedName>
    <definedName name="F_11_60">#REF!</definedName>
    <definedName name="F_11_600">#REF!</definedName>
    <definedName name="F_11_630">#REF!</definedName>
    <definedName name="F_11_660">#REF!</definedName>
    <definedName name="F_11_690">#REF!</definedName>
    <definedName name="F_11_720">#REF!</definedName>
    <definedName name="F_11_90">#REF!</definedName>
    <definedName name="F_12_120">#REF!</definedName>
    <definedName name="F_12_150">#REF!</definedName>
    <definedName name="F_12_180">#REF!</definedName>
    <definedName name="F_12_210">#REF!</definedName>
    <definedName name="F_12_240">#REF!</definedName>
    <definedName name="F_12_270">#REF!</definedName>
    <definedName name="F_12_30">#REF!</definedName>
    <definedName name="F_12_300">#REF!</definedName>
    <definedName name="F_12_330">#REF!</definedName>
    <definedName name="F_12_360">#REF!</definedName>
    <definedName name="F_12_390">#REF!</definedName>
    <definedName name="F_12_420">#REF!</definedName>
    <definedName name="F_12_450">#REF!</definedName>
    <definedName name="F_12_480">#REF!</definedName>
    <definedName name="F_12_510">#REF!</definedName>
    <definedName name="F_12_540">#REF!</definedName>
    <definedName name="F_12_570">#REF!</definedName>
    <definedName name="F_12_60">#REF!</definedName>
    <definedName name="F_12_600">#REF!</definedName>
    <definedName name="F_12_630">#REF!</definedName>
    <definedName name="F_12_660">#REF!</definedName>
    <definedName name="F_12_690">#REF!</definedName>
    <definedName name="F_12_720">#REF!</definedName>
    <definedName name="F_12_90">#REF!</definedName>
    <definedName name="F_13_120">#REF!</definedName>
    <definedName name="F_13_150">#REF!</definedName>
    <definedName name="F_13_180">#REF!</definedName>
    <definedName name="F_13_210">#REF!</definedName>
    <definedName name="F_13_240">#REF!</definedName>
    <definedName name="F_13_270">#REF!</definedName>
    <definedName name="F_13_30">#REF!</definedName>
    <definedName name="F_13_300">#REF!</definedName>
    <definedName name="F_13_330">#REF!</definedName>
    <definedName name="F_13_360">#REF!</definedName>
    <definedName name="F_13_390">#REF!</definedName>
    <definedName name="F_13_420">#REF!</definedName>
    <definedName name="F_13_450">#REF!</definedName>
    <definedName name="F_13_480">#REF!</definedName>
    <definedName name="F_13_510">#REF!</definedName>
    <definedName name="F_13_540">#REF!</definedName>
    <definedName name="F_13_570">#REF!</definedName>
    <definedName name="F_13_60">#REF!</definedName>
    <definedName name="F_13_600">#REF!</definedName>
    <definedName name="F_13_630">#REF!</definedName>
    <definedName name="F_13_660">#REF!</definedName>
    <definedName name="F_13_690">#REF!</definedName>
    <definedName name="F_13_720">#REF!</definedName>
    <definedName name="F_13_90">#REF!</definedName>
    <definedName name="F_14_120">#REF!</definedName>
    <definedName name="F_14_150">#REF!</definedName>
    <definedName name="F_14_180">#REF!</definedName>
    <definedName name="F_14_210">#REF!</definedName>
    <definedName name="F_14_240">#REF!</definedName>
    <definedName name="F_14_270">#REF!</definedName>
    <definedName name="F_14_30">#REF!</definedName>
    <definedName name="F_14_300">#REF!</definedName>
    <definedName name="F_14_330">#REF!</definedName>
    <definedName name="F_14_360">#REF!</definedName>
    <definedName name="F_14_390">#REF!</definedName>
    <definedName name="F_14_420">#REF!</definedName>
    <definedName name="F_14_450">#REF!</definedName>
    <definedName name="F_14_480">#REF!</definedName>
    <definedName name="F_14_510">#REF!</definedName>
    <definedName name="F_14_540">#REF!</definedName>
    <definedName name="F_14_570">#REF!</definedName>
    <definedName name="F_14_60">#REF!</definedName>
    <definedName name="F_14_600">#REF!</definedName>
    <definedName name="F_14_630">#REF!</definedName>
    <definedName name="F_14_660">#REF!</definedName>
    <definedName name="F_14_690">#REF!</definedName>
    <definedName name="F_14_720">#REF!</definedName>
    <definedName name="F_14_90">#REF!</definedName>
    <definedName name="F_15_120">#REF!</definedName>
    <definedName name="F_15_150">#REF!</definedName>
    <definedName name="F_15_180">#REF!</definedName>
    <definedName name="F_15_210">#REF!</definedName>
    <definedName name="F_15_240">#REF!</definedName>
    <definedName name="F_15_270">#REF!</definedName>
    <definedName name="F_15_30">#REF!</definedName>
    <definedName name="F_15_300">#REF!</definedName>
    <definedName name="F_15_330">#REF!</definedName>
    <definedName name="F_15_360">#REF!</definedName>
    <definedName name="F_15_390">#REF!</definedName>
    <definedName name="F_15_420">#REF!</definedName>
    <definedName name="F_15_450">#REF!</definedName>
    <definedName name="F_15_480">#REF!</definedName>
    <definedName name="F_15_510">#REF!</definedName>
    <definedName name="F_15_540">#REF!</definedName>
    <definedName name="F_15_570">#REF!</definedName>
    <definedName name="F_15_60">#REF!</definedName>
    <definedName name="F_15_600">#REF!</definedName>
    <definedName name="F_15_630">#REF!</definedName>
    <definedName name="F_15_660">#REF!</definedName>
    <definedName name="F_15_690">#REF!</definedName>
    <definedName name="F_15_720">#REF!</definedName>
    <definedName name="F_15_90">#REF!</definedName>
    <definedName name="F_16_120">#REF!</definedName>
    <definedName name="F_16_150">#REF!</definedName>
    <definedName name="F_16_180">#REF!</definedName>
    <definedName name="F_16_210">#REF!</definedName>
    <definedName name="F_16_240">#REF!</definedName>
    <definedName name="F_16_270">#REF!</definedName>
    <definedName name="F_16_30">#REF!</definedName>
    <definedName name="F_16_300">#REF!</definedName>
    <definedName name="F_16_330">#REF!</definedName>
    <definedName name="F_16_360">#REF!</definedName>
    <definedName name="F_16_390">#REF!</definedName>
    <definedName name="F_16_420">#REF!</definedName>
    <definedName name="F_16_450">#REF!</definedName>
    <definedName name="F_16_480">#REF!</definedName>
    <definedName name="F_16_510">#REF!</definedName>
    <definedName name="F_16_540">#REF!</definedName>
    <definedName name="F_16_570">#REF!</definedName>
    <definedName name="F_16_60">#REF!</definedName>
    <definedName name="F_16_600">#REF!</definedName>
    <definedName name="F_16_630">#REF!</definedName>
    <definedName name="F_16_660">#REF!</definedName>
    <definedName name="F_16_690">#REF!</definedName>
    <definedName name="F_16_720">#REF!</definedName>
    <definedName name="F_16_90">#REF!</definedName>
    <definedName name="F_17_120">#REF!</definedName>
    <definedName name="F_17_150">#REF!</definedName>
    <definedName name="F_17_180">#REF!</definedName>
    <definedName name="F_17_210">#REF!</definedName>
    <definedName name="F_17_240">#REF!</definedName>
    <definedName name="F_17_270">#REF!</definedName>
    <definedName name="F_17_30">#REF!</definedName>
    <definedName name="F_17_300">#REF!</definedName>
    <definedName name="F_17_330">#REF!</definedName>
    <definedName name="F_17_360">#REF!</definedName>
    <definedName name="F_17_390">#REF!</definedName>
    <definedName name="F_17_420">#REF!</definedName>
    <definedName name="F_17_450">#REF!</definedName>
    <definedName name="F_17_480">#REF!</definedName>
    <definedName name="F_17_510">#REF!</definedName>
    <definedName name="F_17_540">#REF!</definedName>
    <definedName name="F_17_570">#REF!</definedName>
    <definedName name="F_17_60">#REF!</definedName>
    <definedName name="F_17_600">#REF!</definedName>
    <definedName name="F_17_630">#REF!</definedName>
    <definedName name="F_17_660">#REF!</definedName>
    <definedName name="F_17_690">#REF!</definedName>
    <definedName name="F_17_720">#REF!</definedName>
    <definedName name="F_17_90">#REF!</definedName>
    <definedName name="F_18_120">#REF!</definedName>
    <definedName name="F_18_150">#REF!</definedName>
    <definedName name="F_18_180">#REF!</definedName>
    <definedName name="F_18_210">#REF!</definedName>
    <definedName name="F_18_240">#REF!</definedName>
    <definedName name="F_18_270">#REF!</definedName>
    <definedName name="F_18_30">#REF!</definedName>
    <definedName name="F_18_300">#REF!</definedName>
    <definedName name="F_18_330">#REF!</definedName>
    <definedName name="F_18_360">#REF!</definedName>
    <definedName name="F_18_390">#REF!</definedName>
    <definedName name="F_18_420">#REF!</definedName>
    <definedName name="F_18_450">#REF!</definedName>
    <definedName name="F_18_480">#REF!</definedName>
    <definedName name="F_18_510">#REF!</definedName>
    <definedName name="F_18_540">#REF!</definedName>
    <definedName name="F_18_570">#REF!</definedName>
    <definedName name="F_18_60">#REF!</definedName>
    <definedName name="F_18_600">#REF!</definedName>
    <definedName name="F_18_630">#REF!</definedName>
    <definedName name="F_18_660">#REF!</definedName>
    <definedName name="F_18_690">#REF!</definedName>
    <definedName name="F_18_720">#REF!</definedName>
    <definedName name="F_18_90">#REF!</definedName>
    <definedName name="F_19_120">#REF!</definedName>
    <definedName name="F_19_150">#REF!</definedName>
    <definedName name="F_19_180">#REF!</definedName>
    <definedName name="F_19_210">#REF!</definedName>
    <definedName name="F_19_240">#REF!</definedName>
    <definedName name="F_19_270">#REF!</definedName>
    <definedName name="F_19_30">#REF!</definedName>
    <definedName name="F_19_300">#REF!</definedName>
    <definedName name="F_19_330">#REF!</definedName>
    <definedName name="F_19_360">#REF!</definedName>
    <definedName name="F_19_390">#REF!</definedName>
    <definedName name="F_19_420">#REF!</definedName>
    <definedName name="F_19_450">#REF!</definedName>
    <definedName name="F_19_480">#REF!</definedName>
    <definedName name="F_19_510">#REF!</definedName>
    <definedName name="F_19_540">#REF!</definedName>
    <definedName name="F_19_570">#REF!</definedName>
    <definedName name="F_19_60">#REF!</definedName>
    <definedName name="F_19_600">#REF!</definedName>
    <definedName name="F_19_630">#REF!</definedName>
    <definedName name="F_19_660">#REF!</definedName>
    <definedName name="F_19_690">#REF!</definedName>
    <definedName name="F_19_720">#REF!</definedName>
    <definedName name="F_19_90">#REF!</definedName>
    <definedName name="F_20_120">#REF!</definedName>
    <definedName name="F_20_150">#REF!</definedName>
    <definedName name="F_20_180">#REF!</definedName>
    <definedName name="F_20_210">#REF!</definedName>
    <definedName name="F_20_240">#REF!</definedName>
    <definedName name="F_20_270">#REF!</definedName>
    <definedName name="F_20_30">#REF!</definedName>
    <definedName name="F_20_300">#REF!</definedName>
    <definedName name="F_20_330">#REF!</definedName>
    <definedName name="F_20_360">#REF!</definedName>
    <definedName name="F_20_390">#REF!</definedName>
    <definedName name="F_20_420">#REF!</definedName>
    <definedName name="F_20_450">#REF!</definedName>
    <definedName name="F_20_480">#REF!</definedName>
    <definedName name="F_20_510">#REF!</definedName>
    <definedName name="F_20_540">#REF!</definedName>
    <definedName name="F_20_570">#REF!</definedName>
    <definedName name="F_20_60">#REF!</definedName>
    <definedName name="F_20_600">#REF!</definedName>
    <definedName name="F_20_630">#REF!</definedName>
    <definedName name="F_20_660">#REF!</definedName>
    <definedName name="F_20_690">#REF!</definedName>
    <definedName name="F_20_720">#REF!</definedName>
    <definedName name="F_20_90">#REF!</definedName>
    <definedName name="FATOR_1">[3]RESUMO!#REF!</definedName>
    <definedName name="G_01_1">[3]RESUMO!#REF!</definedName>
    <definedName name="G_02_1">[3]RESUMO!#REF!</definedName>
    <definedName name="G_03_1">[3]RESUMO!#REF!</definedName>
    <definedName name="G_04_1">[3]RESUMO!#REF!</definedName>
    <definedName name="G_05_1">[3]RESUMO!#REF!</definedName>
    <definedName name="G_06_1">[3]RESUMO!#REF!</definedName>
    <definedName name="G_07_1">[3]RESUMO!#REF!</definedName>
    <definedName name="G_08_1">[3]RESUMO!#REF!</definedName>
    <definedName name="G_09_1">[3]RESUMO!#REF!</definedName>
    <definedName name="G_10_1">[3]RESUMO!#REF!</definedName>
    <definedName name="G_11_1">[3]RESUMO!#REF!</definedName>
    <definedName name="G_12_1">[3]RESUMO!#REF!</definedName>
    <definedName name="G_13_1">[3]RESUMO!#REF!</definedName>
    <definedName name="G_14_1">[3]RESUMO!#REF!</definedName>
    <definedName name="G_15_1">[3]RESUMO!#REF!</definedName>
    <definedName name="G_16_1">[3]RESUMO!#REF!</definedName>
    <definedName name="G_17_1">[3]RESUMO!#REF!</definedName>
    <definedName name="G_18_1">[3]RESUMO!#REF!</definedName>
    <definedName name="G_19_1">[3]RESUMO!#REF!</definedName>
    <definedName name="G_20_1">[3]RESUMO!#REF!</definedName>
    <definedName name="_xlnm.Recorder" localSheetId="1">#REF!</definedName>
    <definedName name="_xlnm.Recorder" localSheetId="0">#REF!</definedName>
    <definedName name="_xlnm.Recorder">#REF!</definedName>
    <definedName name="I" localSheetId="1" hidden="1">[4]Poço!#REF!</definedName>
    <definedName name="I" localSheetId="0" hidden="1">[4]Poço!#REF!</definedName>
    <definedName name="I" hidden="1">[4]Poço!#REF!</definedName>
    <definedName name="lista" localSheetId="1">#REF!</definedName>
    <definedName name="lista" localSheetId="0">#REF!</definedName>
    <definedName name="lista">#REF!</definedName>
    <definedName name="lista.coluna" localSheetId="1">#REF!</definedName>
    <definedName name="lista.coluna" localSheetId="0">#REF!</definedName>
    <definedName name="lista.coluna">#REF!</definedName>
    <definedName name="lista.linha" localSheetId="1">#REF!</definedName>
    <definedName name="lista.linha" localSheetId="0">#REF!</definedName>
    <definedName name="lista.linha">#REF!</definedName>
    <definedName name="nil">#REF!</definedName>
    <definedName name="Popular" localSheetId="1" hidden="1">{#N/A,#N/A,FALSE,"Cronograma";#N/A,#N/A,FALSE,"Cronogr. 2"}</definedName>
    <definedName name="Popular" localSheetId="0" hidden="1">{#N/A,#N/A,FALSE,"Cronograma";#N/A,#N/A,FALSE,"Cronogr. 2"}</definedName>
    <definedName name="Popular" hidden="1">{#N/A,#N/A,FALSE,"Cronograma";#N/A,#N/A,FALSE,"Cronogr. 2"}</definedName>
    <definedName name="Preço_Unitário_1">[3]RESUMO!#REF!</definedName>
    <definedName name="Quantidade_1">[3]RESUMO!#REF!</definedName>
    <definedName name="REATERRO_DE_VALAS_COMPACTADO_MECANICAMENTE" localSheetId="1">#REF!</definedName>
    <definedName name="REATERRO_DE_VALAS_COMPACTADO_MECANICAMENTE" localSheetId="0">#REF!</definedName>
    <definedName name="REATERRO_DE_VALAS_COMPACTADO_MECANICAMENTE">#REF!</definedName>
    <definedName name="rere" localSheetId="1">#REF!</definedName>
    <definedName name="rere" localSheetId="0">#REF!</definedName>
    <definedName name="rere">#REF!</definedName>
    <definedName name="RERERE" localSheetId="1">#REF!</definedName>
    <definedName name="RERERE" localSheetId="0">#REF!</definedName>
    <definedName name="RERERE">#REF!</definedName>
    <definedName name="rererer">#REF!</definedName>
    <definedName name="rio" localSheetId="1" hidden="1">{#N/A,#N/A,FALSE,"Cronograma";#N/A,#N/A,FALSE,"Cronogr. 2"}</definedName>
    <definedName name="rio" localSheetId="0" hidden="1">{#N/A,#N/A,FALSE,"Cronograma";#N/A,#N/A,FALSE,"Cronogr. 2"}</definedName>
    <definedName name="rio" hidden="1">{#N/A,#N/A,FALSE,"Cronograma";#N/A,#N/A,FALSE,"Cronogr. 2"}</definedName>
    <definedName name="SE_02_14">'[5]Planilha PROJETISTA'!#REF!</definedName>
    <definedName name="SEINFRA" localSheetId="1">#REF!</definedName>
    <definedName name="SEINFRA" localSheetId="0">#REF!</definedName>
    <definedName name="SEINFRA">#REF!</definedName>
    <definedName name="SG_01_01_1" localSheetId="1">[3]RESUMO!#REF!</definedName>
    <definedName name="SG_01_01_1" localSheetId="0">[3]RESUMO!#REF!</definedName>
    <definedName name="SG_01_01_1">[3]RESUMO!#REF!</definedName>
    <definedName name="SG_01_02_1">[3]RESUMO!#REF!</definedName>
    <definedName name="SG_01_03_1">[3]RESUMO!#REF!</definedName>
    <definedName name="SG_01_04">'[5]Planilha PROJETISTA'!#REF!</definedName>
    <definedName name="SG_01_04_1">[3]RESUMO!#REF!</definedName>
    <definedName name="SG_01_05">'[5]Planilha PROJETISTA'!#REF!</definedName>
    <definedName name="SG_01_05_1">[3]RESUMO!#REF!</definedName>
    <definedName name="SG_01_06">'[5]Planilha PROJETISTA'!#REF!</definedName>
    <definedName name="SG_01_06_1">[3]RESUMO!#REF!</definedName>
    <definedName name="SG_01_07">'[5]Planilha PROJETISTA'!#REF!</definedName>
    <definedName name="SG_01_07_1">[3]RESUMO!#REF!</definedName>
    <definedName name="SG_01_08">'[5]Planilha PROJETISTA'!#REF!</definedName>
    <definedName name="SG_01_08_1">[3]RESUMO!#REF!</definedName>
    <definedName name="SG_01_09">'[5]Planilha PROJETISTA'!#REF!</definedName>
    <definedName name="SG_01_09_1">[3]RESUMO!#REF!</definedName>
    <definedName name="SG_01_10">'[5]Planilha PROJETISTA'!#REF!</definedName>
    <definedName name="SG_01_10_1">[3]RESUMO!#REF!</definedName>
    <definedName name="SG_01_11">'[5]Planilha PROJETISTA'!#REF!</definedName>
    <definedName name="SG_01_11_1">[3]RESUMO!#REF!</definedName>
    <definedName name="SG_01_12">'[5]Planilha PROJETISTA'!#REF!</definedName>
    <definedName name="SG_01_12_1">[3]RESUMO!#REF!</definedName>
    <definedName name="SG_01_13">'[5]Planilha PROJETISTA'!#REF!</definedName>
    <definedName name="SG_01_13_1">[3]RESUMO!#REF!</definedName>
    <definedName name="SG_01_14">'[5]Planilha PROJETISTA'!#REF!</definedName>
    <definedName name="SG_01_14_1">[3]RESUMO!#REF!</definedName>
    <definedName name="SG_01_15">'[5]Planilha PROJETISTA'!#REF!</definedName>
    <definedName name="SG_01_15_1">[3]RESUMO!#REF!</definedName>
    <definedName name="SG_01_16">'[5]Planilha PROJETISTA'!#REF!</definedName>
    <definedName name="SG_01_16_1">[3]RESUMO!#REF!</definedName>
    <definedName name="SG_01_17">'[5]Planilha PROJETISTA'!#REF!</definedName>
    <definedName name="SG_01_17_1">[3]RESUMO!#REF!</definedName>
    <definedName name="SG_01_18">'[5]Planilha PROJETISTA'!#REF!</definedName>
    <definedName name="SG_01_18_1">[3]RESUMO!#REF!</definedName>
    <definedName name="SG_01_19">'[5]Planilha PROJETISTA'!#REF!</definedName>
    <definedName name="SG_01_19_1">[3]RESUMO!#REF!</definedName>
    <definedName name="SG_01_20">'[5]Planilha PROJETISTA'!#REF!</definedName>
    <definedName name="SG_01_20_1">[3]RESUMO!#REF!</definedName>
    <definedName name="SG_02_01_1">[3]RESUMO!#REF!</definedName>
    <definedName name="SG_02_02_1">[3]RESUMO!#REF!</definedName>
    <definedName name="SG_02_03_1">[3]RESUMO!#REF!</definedName>
    <definedName name="SG_02_04_1">[3]RESUMO!#REF!</definedName>
    <definedName name="SG_02_05_1">[3]RESUMO!#REF!</definedName>
    <definedName name="SG_02_06_1">[3]RESUMO!#REF!</definedName>
    <definedName name="SG_02_07_1">[3]RESUMO!#REF!</definedName>
    <definedName name="SG_02_08_1">[3]RESUMO!#REF!</definedName>
    <definedName name="SG_02_09">'[5]Planilha PROJETISTA'!#REF!</definedName>
    <definedName name="SG_02_09_1">[3]RESUMO!#REF!</definedName>
    <definedName name="SG_02_10">'[5]Planilha PROJETISTA'!#REF!</definedName>
    <definedName name="SG_02_10_1">[3]RESUMO!#REF!</definedName>
    <definedName name="SG_02_11">'[5]Planilha PROJETISTA'!#REF!</definedName>
    <definedName name="SG_02_11_1">[3]RESUMO!#REF!</definedName>
    <definedName name="SG_02_12">'[5]Planilha PROJETISTA'!#REF!</definedName>
    <definedName name="SG_02_12_1">[3]RESUMO!#REF!</definedName>
    <definedName name="SG_02_13">'[5]Planilha PROJETISTA'!#REF!</definedName>
    <definedName name="SG_02_13_1">[3]RESUMO!#REF!</definedName>
    <definedName name="SG_02_14">'[5]Planilha PROJETISTA'!#REF!</definedName>
    <definedName name="SG_02_14_1">[3]RESUMO!#REF!</definedName>
    <definedName name="SG_02_15">'[5]Planilha PROJETISTA'!#REF!</definedName>
    <definedName name="SG_02_15_1">[3]RESUMO!#REF!</definedName>
    <definedName name="SG_02_16">'[5]Planilha PROJETISTA'!#REF!</definedName>
    <definedName name="SG_02_16_1">[3]RESUMO!#REF!</definedName>
    <definedName name="SG_02_17">'[5]Planilha PROJETISTA'!#REF!</definedName>
    <definedName name="SG_02_17_1">[3]RESUMO!#REF!</definedName>
    <definedName name="SG_02_18">'[5]Planilha PROJETISTA'!#REF!</definedName>
    <definedName name="SG_02_18_1">[3]RESUMO!#REF!</definedName>
    <definedName name="SG_02_19">'[5]Planilha PROJETISTA'!#REF!</definedName>
    <definedName name="SG_02_19_1">[3]RESUMO!#REF!</definedName>
    <definedName name="SG_02_20">'[5]Planilha PROJETISTA'!#REF!</definedName>
    <definedName name="SG_02_20_1">[3]RESUMO!#REF!</definedName>
    <definedName name="SG_03_01_1">[3]RESUMO!#REF!</definedName>
    <definedName name="SG_03_02_1">[3]RESUMO!#REF!</definedName>
    <definedName name="SG_03_03_1">[3]RESUMO!#REF!</definedName>
    <definedName name="SG_03_04_1">[3]RESUMO!#REF!</definedName>
    <definedName name="SG_03_05_1">[3]RESUMO!#REF!</definedName>
    <definedName name="SG_03_06_1">[3]RESUMO!#REF!</definedName>
    <definedName name="SG_03_07_1">[3]RESUMO!#REF!</definedName>
    <definedName name="SG_03_08_1">[3]RESUMO!#REF!</definedName>
    <definedName name="SG_03_09_1">[3]RESUMO!#REF!</definedName>
    <definedName name="SG_03_10_1">[3]RESUMO!#REF!</definedName>
    <definedName name="SG_03_11_1">[3]RESUMO!#REF!</definedName>
    <definedName name="SG_03_12_1">[3]RESUMO!#REF!</definedName>
    <definedName name="SG_03_13_1">[3]RESUMO!#REF!</definedName>
    <definedName name="SG_03_14_1">[3]RESUMO!#REF!</definedName>
    <definedName name="SG_03_15_1">[3]RESUMO!#REF!</definedName>
    <definedName name="SG_03_16">'[5]Planilha PROJETISTA'!#REF!</definedName>
    <definedName name="SG_03_16_1">[3]RESUMO!#REF!</definedName>
    <definedName name="SG_03_17">'[5]Planilha PROJETISTA'!#REF!</definedName>
    <definedName name="SG_03_17_1">[3]RESUMO!#REF!</definedName>
    <definedName name="SG_03_18">'[5]Planilha PROJETISTA'!#REF!</definedName>
    <definedName name="SG_03_18_1">[3]RESUMO!#REF!</definedName>
    <definedName name="SG_03_19">'[5]Planilha PROJETISTA'!#REF!</definedName>
    <definedName name="SG_03_19_1">[3]RESUMO!#REF!</definedName>
    <definedName name="SG_03_20">'[5]Planilha PROJETISTA'!#REF!</definedName>
    <definedName name="SG_03_20_1">[3]RESUMO!#REF!</definedName>
    <definedName name="SG_04_01_1">[3]RESUMO!#REF!</definedName>
    <definedName name="SG_04_02_1">[3]RESUMO!#REF!</definedName>
    <definedName name="SG_04_03_1">[3]RESUMO!#REF!</definedName>
    <definedName name="SG_04_04">'[5]Planilha PROJETISTA'!#REF!</definedName>
    <definedName name="SG_04_04_1">[3]RESUMO!#REF!</definedName>
    <definedName name="SG_04_05">'[5]Planilha PROJETISTA'!#REF!</definedName>
    <definedName name="SG_04_05_1">[3]RESUMO!#REF!</definedName>
    <definedName name="SG_04_06">'[5]Planilha PROJETISTA'!#REF!</definedName>
    <definedName name="SG_04_06_1">[3]RESUMO!#REF!</definedName>
    <definedName name="SG_04_07">'[5]Planilha PROJETISTA'!#REF!</definedName>
    <definedName name="SG_04_07_1">[3]RESUMO!#REF!</definedName>
    <definedName name="SG_04_08">'[5]Planilha PROJETISTA'!#REF!</definedName>
    <definedName name="SG_04_08_1">[3]RESUMO!#REF!</definedName>
    <definedName name="SG_04_09">'[5]Planilha PROJETISTA'!#REF!</definedName>
    <definedName name="SG_04_09_1">[3]RESUMO!#REF!</definedName>
    <definedName name="SG_04_10">'[5]Planilha PROJETISTA'!#REF!</definedName>
    <definedName name="SG_04_10_1">[3]RESUMO!#REF!</definedName>
    <definedName name="SG_04_11">'[5]Planilha PROJETISTA'!#REF!</definedName>
    <definedName name="SG_04_11_1">[3]RESUMO!#REF!</definedName>
    <definedName name="SG_04_12">'[5]Planilha PROJETISTA'!#REF!</definedName>
    <definedName name="SG_04_12_1">[3]RESUMO!#REF!</definedName>
    <definedName name="SG_04_13">'[5]Planilha PROJETISTA'!#REF!</definedName>
    <definedName name="SG_04_13_1">[3]RESUMO!#REF!</definedName>
    <definedName name="SG_04_14">'[5]Planilha PROJETISTA'!#REF!</definedName>
    <definedName name="SG_04_14_1">[3]RESUMO!#REF!</definedName>
    <definedName name="SG_04_15">'[5]Planilha PROJETISTA'!#REF!</definedName>
    <definedName name="SG_04_15_1">[3]RESUMO!#REF!</definedName>
    <definedName name="SG_04_16">'[5]Planilha PROJETISTA'!#REF!</definedName>
    <definedName name="SG_04_16_1">[3]RESUMO!#REF!</definedName>
    <definedName name="SG_04_17">'[5]Planilha PROJETISTA'!#REF!</definedName>
    <definedName name="SG_04_17_1">[3]RESUMO!#REF!</definedName>
    <definedName name="SG_04_18">'[5]Planilha PROJETISTA'!#REF!</definedName>
    <definedName name="SG_04_18_1">[3]RESUMO!#REF!</definedName>
    <definedName name="SG_04_19">'[5]Planilha PROJETISTA'!#REF!</definedName>
    <definedName name="SG_04_19_1">[3]RESUMO!#REF!</definedName>
    <definedName name="SG_04_20">'[5]Planilha PROJETISTA'!#REF!</definedName>
    <definedName name="SG_04_20_1">[3]RESUMO!#REF!</definedName>
    <definedName name="SG_05_01_1">[3]RESUMO!#REF!</definedName>
    <definedName name="SG_05_02">'[5]Planilha PROJETISTA'!#REF!</definedName>
    <definedName name="SG_05_02_1">[3]RESUMO!#REF!</definedName>
    <definedName name="SG_05_03">'[5]Planilha PROJETISTA'!#REF!</definedName>
    <definedName name="SG_05_03_1">[3]RESUMO!#REF!</definedName>
    <definedName name="SG_05_04_1">[3]RESUMO!#REF!</definedName>
    <definedName name="SG_05_05_1">[3]RESUMO!#REF!</definedName>
    <definedName name="SG_05_06_1">[3]RESUMO!#REF!</definedName>
    <definedName name="SG_05_07">'[5]Planilha PROJETISTA'!#REF!</definedName>
    <definedName name="SG_05_07_1">[3]RESUMO!#REF!</definedName>
    <definedName name="SG_05_08">'[5]Planilha PROJETISTA'!#REF!</definedName>
    <definedName name="SG_05_08_1">[3]RESUMO!#REF!</definedName>
    <definedName name="SG_05_09_1">[3]RESUMO!#REF!</definedName>
    <definedName name="SG_05_10_1">[3]RESUMO!#REF!</definedName>
    <definedName name="SG_05_11">'[5]Planilha PROJETISTA'!#REF!</definedName>
    <definedName name="SG_05_11_1">[3]RESUMO!#REF!</definedName>
    <definedName name="SG_05_12_1">[3]RESUMO!#REF!</definedName>
    <definedName name="SG_05_13_1">[3]RESUMO!#REF!</definedName>
    <definedName name="SG_05_14">'[5]Planilha PROJETISTA'!#REF!</definedName>
    <definedName name="SG_05_14_1">[3]RESUMO!#REF!</definedName>
    <definedName name="SG_05_15">'[5]Planilha PROJETISTA'!#REF!</definedName>
    <definedName name="SG_05_15_1">[3]RESUMO!#REF!</definedName>
    <definedName name="SG_05_16">'[5]Planilha PROJETISTA'!#REF!</definedName>
    <definedName name="SG_05_16_1">[3]RESUMO!#REF!</definedName>
    <definedName name="SG_05_17">'[5]Planilha PROJETISTA'!#REF!</definedName>
    <definedName name="SG_05_17_1">[3]RESUMO!#REF!</definedName>
    <definedName name="SG_05_18">'[5]Planilha PROJETISTA'!#REF!</definedName>
    <definedName name="SG_05_18_1">[3]RESUMO!#REF!</definedName>
    <definedName name="SG_05_19">'[5]Planilha PROJETISTA'!#REF!</definedName>
    <definedName name="SG_05_19_1">[3]RESUMO!#REF!</definedName>
    <definedName name="SG_05_20">'[5]Planilha PROJETISTA'!#REF!</definedName>
    <definedName name="SG_05_20_1">[3]RESUMO!#REF!</definedName>
    <definedName name="SG_06_01_1">[3]RESUMO!#REF!</definedName>
    <definedName name="SG_06_02_1">[3]RESUMO!#REF!</definedName>
    <definedName name="SG_06_03_1">[3]RESUMO!#REF!</definedName>
    <definedName name="SG_06_04">'[5]Planilha PROJETISTA'!#REF!</definedName>
    <definedName name="SG_06_04_1">[3]RESUMO!#REF!</definedName>
    <definedName name="SG_06_05">'[5]Planilha PROJETISTA'!#REF!</definedName>
    <definedName name="SG_06_05_1">[3]RESUMO!#REF!</definedName>
    <definedName name="SG_06_06">'[5]Planilha PROJETISTA'!#REF!</definedName>
    <definedName name="SG_06_06_1">[3]RESUMO!#REF!</definedName>
    <definedName name="SG_06_07">'[5]Planilha PROJETISTA'!#REF!</definedName>
    <definedName name="SG_06_07_1">[3]RESUMO!#REF!</definedName>
    <definedName name="SG_06_08">'[5]Planilha PROJETISTA'!#REF!</definedName>
    <definedName name="SG_06_08_1">[3]RESUMO!#REF!</definedName>
    <definedName name="SG_06_09">'[5]Planilha PROJETISTA'!#REF!</definedName>
    <definedName name="SG_06_09_1">[3]RESUMO!#REF!</definedName>
    <definedName name="SG_06_10">'[5]Planilha PROJETISTA'!#REF!</definedName>
    <definedName name="SG_06_10_1">[3]RESUMO!#REF!</definedName>
    <definedName name="SG_06_11">'[5]Planilha PROJETISTA'!#REF!</definedName>
    <definedName name="SG_06_11_1">[3]RESUMO!#REF!</definedName>
    <definedName name="SG_06_12">'[5]Planilha PROJETISTA'!#REF!</definedName>
    <definedName name="SG_06_12_1">[3]RESUMO!#REF!</definedName>
    <definedName name="SG_06_13">'[5]Planilha PROJETISTA'!#REF!</definedName>
    <definedName name="SG_06_13_1">[3]RESUMO!#REF!</definedName>
    <definedName name="SG_06_14">'[5]Planilha PROJETISTA'!#REF!</definedName>
    <definedName name="SG_06_14_1">[3]RESUMO!#REF!</definedName>
    <definedName name="SG_06_15">'[5]Planilha PROJETISTA'!#REF!</definedName>
    <definedName name="SG_06_15_1">[3]RESUMO!#REF!</definedName>
    <definedName name="SG_06_16">'[5]Planilha PROJETISTA'!#REF!</definedName>
    <definedName name="SG_06_16_1">[3]RESUMO!#REF!</definedName>
    <definedName name="SG_06_17">'[5]Planilha PROJETISTA'!#REF!</definedName>
    <definedName name="SG_06_17_1">[3]RESUMO!#REF!</definedName>
    <definedName name="SG_06_18">'[5]Planilha PROJETISTA'!#REF!</definedName>
    <definedName name="SG_06_18_1">[3]RESUMO!#REF!</definedName>
    <definedName name="SG_06_19">'[5]Planilha PROJETISTA'!#REF!</definedName>
    <definedName name="SG_06_19_1">[3]RESUMO!#REF!</definedName>
    <definedName name="SG_06_20">'[5]Planilha PROJETISTA'!#REF!</definedName>
    <definedName name="SG_06_20_1">[3]RESUMO!#REF!</definedName>
    <definedName name="SG_07_01_1">[3]RESUMO!#REF!</definedName>
    <definedName name="SG_07_02">'[5]Planilha PROJETISTA'!#REF!</definedName>
    <definedName name="SG_07_02_1">[3]RESUMO!#REF!</definedName>
    <definedName name="SG_07_03">'[5]Planilha PROJETISTA'!#REF!</definedName>
    <definedName name="SG_07_03_1">[3]RESUMO!#REF!</definedName>
    <definedName name="SG_07_04">'[5]Planilha PROJETISTA'!#REF!</definedName>
    <definedName name="SG_07_04_1">[3]RESUMO!#REF!</definedName>
    <definedName name="SG_07_05">'[5]Planilha PROJETISTA'!#REF!</definedName>
    <definedName name="SG_07_05_1">[3]RESUMO!#REF!</definedName>
    <definedName name="SG_07_06">'[5]Planilha PROJETISTA'!#REF!</definedName>
    <definedName name="SG_07_06_1">[3]RESUMO!#REF!</definedName>
    <definedName name="SG_07_07">'[5]Planilha PROJETISTA'!#REF!</definedName>
    <definedName name="SG_07_07_1">[3]RESUMO!#REF!</definedName>
    <definedName name="SG_07_08">'[5]Planilha PROJETISTA'!#REF!</definedName>
    <definedName name="SG_07_08_1">[3]RESUMO!#REF!</definedName>
    <definedName name="SG_07_09">'[5]Planilha PROJETISTA'!#REF!</definedName>
    <definedName name="SG_07_09_1">[3]RESUMO!#REF!</definedName>
    <definedName name="SG_07_10">'[5]Planilha PROJETISTA'!#REF!</definedName>
    <definedName name="SG_07_10_1">[3]RESUMO!#REF!</definedName>
    <definedName name="SG_07_11">'[5]Planilha PROJETISTA'!#REF!</definedName>
    <definedName name="SG_07_11_1">[3]RESUMO!#REF!</definedName>
    <definedName name="SG_07_12">'[5]Planilha PROJETISTA'!#REF!</definedName>
    <definedName name="SG_07_12_1">[3]RESUMO!#REF!</definedName>
    <definedName name="SG_07_13">'[5]Planilha PROJETISTA'!#REF!</definedName>
    <definedName name="SG_07_13_1">[3]RESUMO!#REF!</definedName>
    <definedName name="SG_07_14">'[5]Planilha PROJETISTA'!#REF!</definedName>
    <definedName name="SG_07_14_1">[3]RESUMO!#REF!</definedName>
    <definedName name="SG_07_15">'[5]Planilha PROJETISTA'!#REF!</definedName>
    <definedName name="SG_07_15_1">[3]RESUMO!#REF!</definedName>
    <definedName name="SG_07_16">'[5]Planilha PROJETISTA'!#REF!</definedName>
    <definedName name="SG_07_16_1">[3]RESUMO!#REF!</definedName>
    <definedName name="SG_07_17">'[5]Planilha PROJETISTA'!#REF!</definedName>
    <definedName name="SG_07_17_1">[3]RESUMO!#REF!</definedName>
    <definedName name="SG_07_18">'[5]Planilha PROJETISTA'!#REF!</definedName>
    <definedName name="SG_07_18_1">[3]RESUMO!#REF!</definedName>
    <definedName name="SG_07_19">'[5]Planilha PROJETISTA'!#REF!</definedName>
    <definedName name="SG_07_19_1">[3]RESUMO!#REF!</definedName>
    <definedName name="SG_07_20">'[5]Planilha PROJETISTA'!#REF!</definedName>
    <definedName name="SG_07_20_1">[3]RESUMO!#REF!</definedName>
    <definedName name="SG_08_01_1">[3]RESUMO!#REF!</definedName>
    <definedName name="SG_08_02">'[5]Planilha PROJETISTA'!#REF!</definedName>
    <definedName name="SG_08_02_1">[3]RESUMO!#REF!</definedName>
    <definedName name="SG_08_03">'[5]Planilha PROJETISTA'!#REF!</definedName>
    <definedName name="SG_08_03_1">[3]RESUMO!#REF!</definedName>
    <definedName name="SG_08_04">'[5]Planilha PROJETISTA'!#REF!</definedName>
    <definedName name="SG_08_04_1">[3]RESUMO!#REF!</definedName>
    <definedName name="SG_08_05">'[5]Planilha PROJETISTA'!#REF!</definedName>
    <definedName name="SG_08_05_1">[3]RESUMO!#REF!</definedName>
    <definedName name="SG_08_06">'[5]Planilha PROJETISTA'!#REF!</definedName>
    <definedName name="SG_08_06_1">[3]RESUMO!#REF!</definedName>
    <definedName name="SG_08_07">'[5]Planilha PROJETISTA'!#REF!</definedName>
    <definedName name="SG_08_07_1">[3]RESUMO!#REF!</definedName>
    <definedName name="SG_08_08">'[5]Planilha PROJETISTA'!#REF!</definedName>
    <definedName name="SG_08_08_1">[3]RESUMO!#REF!</definedName>
    <definedName name="SG_08_09">'[5]Planilha PROJETISTA'!#REF!</definedName>
    <definedName name="SG_08_09_1">[3]RESUMO!#REF!</definedName>
    <definedName name="SG_08_10">'[5]Planilha PROJETISTA'!#REF!</definedName>
    <definedName name="SG_08_10_1">[3]RESUMO!#REF!</definedName>
    <definedName name="SG_08_11">'[5]Planilha PROJETISTA'!#REF!</definedName>
    <definedName name="SG_08_11_1">[3]RESUMO!#REF!</definedName>
    <definedName name="SG_08_12">'[5]Planilha PROJETISTA'!#REF!</definedName>
    <definedName name="SG_08_12_1">[3]RESUMO!#REF!</definedName>
    <definedName name="SG_08_13">'[5]Planilha PROJETISTA'!#REF!</definedName>
    <definedName name="SG_08_13_1">[3]RESUMO!#REF!</definedName>
    <definedName name="SG_08_14">'[5]Planilha PROJETISTA'!#REF!</definedName>
    <definedName name="SG_08_14_1">[3]RESUMO!#REF!</definedName>
    <definedName name="SG_08_15">'[5]Planilha PROJETISTA'!#REF!</definedName>
    <definedName name="SG_08_15_1">[3]RESUMO!#REF!</definedName>
    <definedName name="SG_08_16">'[5]Planilha PROJETISTA'!#REF!</definedName>
    <definedName name="SG_08_16_1">[3]RESUMO!#REF!</definedName>
    <definedName name="SG_08_17">'[5]Planilha PROJETISTA'!#REF!</definedName>
    <definedName name="SG_08_17_1">[3]RESUMO!#REF!</definedName>
    <definedName name="SG_08_18">'[5]Planilha PROJETISTA'!#REF!</definedName>
    <definedName name="SG_08_18_1">[3]RESUMO!#REF!</definedName>
    <definedName name="SG_08_19">'[5]Planilha PROJETISTA'!#REF!</definedName>
    <definedName name="SG_08_19_1">[3]RESUMO!#REF!</definedName>
    <definedName name="SG_08_20">'[5]Planilha PROJETISTA'!#REF!</definedName>
    <definedName name="SG_08_20_1">[3]RESUMO!#REF!</definedName>
    <definedName name="SG_09_01_1">[3]RESUMO!#REF!</definedName>
    <definedName name="SG_09_02_1">[3]RESUMO!#REF!</definedName>
    <definedName name="SG_09_03">'[5]Planilha PROJETISTA'!#REF!</definedName>
    <definedName name="SG_09_03_1">[3]RESUMO!#REF!</definedName>
    <definedName name="SG_09_04">'[5]Planilha PROJETISTA'!#REF!</definedName>
    <definedName name="SG_09_04_1">[3]RESUMO!#REF!</definedName>
    <definedName name="SG_09_05">'[5]Planilha PROJETISTA'!#REF!</definedName>
    <definedName name="SG_09_05_1">[3]RESUMO!#REF!</definedName>
    <definedName name="SG_09_06">'[5]Planilha PROJETISTA'!#REF!</definedName>
    <definedName name="SG_09_06_1">[3]RESUMO!#REF!</definedName>
    <definedName name="SG_09_07">'[5]Planilha PROJETISTA'!#REF!</definedName>
    <definedName name="SG_09_07_1">[3]RESUMO!#REF!</definedName>
    <definedName name="SG_09_08">'[5]Planilha PROJETISTA'!#REF!</definedName>
    <definedName name="SG_09_08_1">[3]RESUMO!#REF!</definedName>
    <definedName name="SG_09_09">'[5]Planilha PROJETISTA'!#REF!</definedName>
    <definedName name="SG_09_09_1">[3]RESUMO!#REF!</definedName>
    <definedName name="SG_09_10">'[5]Planilha PROJETISTA'!#REF!</definedName>
    <definedName name="SG_09_10_1">[3]RESUMO!#REF!</definedName>
    <definedName name="SG_09_11">'[5]Planilha PROJETISTA'!#REF!</definedName>
    <definedName name="SG_09_11_1">[3]RESUMO!#REF!</definedName>
    <definedName name="SG_09_12">'[5]Planilha PROJETISTA'!#REF!</definedName>
    <definedName name="SG_09_12_1">[3]RESUMO!#REF!</definedName>
    <definedName name="SG_09_13">'[5]Planilha PROJETISTA'!#REF!</definedName>
    <definedName name="SG_09_13_1">[3]RESUMO!#REF!</definedName>
    <definedName name="SG_09_14">'[5]Planilha PROJETISTA'!#REF!</definedName>
    <definedName name="SG_09_14_1">[3]RESUMO!#REF!</definedName>
    <definedName name="SG_09_15">'[5]Planilha PROJETISTA'!#REF!</definedName>
    <definedName name="SG_09_15_1">[3]RESUMO!#REF!</definedName>
    <definedName name="SG_09_16">'[5]Planilha PROJETISTA'!#REF!</definedName>
    <definedName name="SG_09_16_1">[3]RESUMO!#REF!</definedName>
    <definedName name="SG_09_17">'[5]Planilha PROJETISTA'!#REF!</definedName>
    <definedName name="SG_09_17_1">[3]RESUMO!#REF!</definedName>
    <definedName name="SG_09_18">'[5]Planilha PROJETISTA'!#REF!</definedName>
    <definedName name="SG_09_18_1">[3]RESUMO!#REF!</definedName>
    <definedName name="SG_09_19">'[5]Planilha PROJETISTA'!#REF!</definedName>
    <definedName name="SG_09_19_1">[3]RESUMO!#REF!</definedName>
    <definedName name="SG_09_20">'[5]Planilha PROJETISTA'!#REF!</definedName>
    <definedName name="SG_09_20_1">[3]RESUMO!#REF!</definedName>
    <definedName name="SG_10_01_1">[3]RESUMO!#REF!</definedName>
    <definedName name="SG_10_02">'[5]Planilha PROJETISTA'!#REF!</definedName>
    <definedName name="SG_10_02_1">[3]RESUMO!#REF!</definedName>
    <definedName name="SG_10_03">'[5]Planilha PROJETISTA'!#REF!</definedName>
    <definedName name="SG_10_03_1">[3]RESUMO!#REF!</definedName>
    <definedName name="SG_10_04">'[5]Planilha PROJETISTA'!#REF!</definedName>
    <definedName name="SG_10_04_1">[3]RESUMO!#REF!</definedName>
    <definedName name="SG_10_05">'[5]Planilha PROJETISTA'!#REF!</definedName>
    <definedName name="SG_10_05_1">[3]RESUMO!#REF!</definedName>
    <definedName name="SG_10_06">'[5]Planilha PROJETISTA'!#REF!</definedName>
    <definedName name="SG_10_06_1">[3]RESUMO!#REF!</definedName>
    <definedName name="SG_10_07">'[5]Planilha PROJETISTA'!#REF!</definedName>
    <definedName name="SG_10_07_1">[3]RESUMO!#REF!</definedName>
    <definedName name="SG_10_08">'[5]Planilha PROJETISTA'!#REF!</definedName>
    <definedName name="SG_10_08_1">[3]RESUMO!#REF!</definedName>
    <definedName name="SG_10_09">'[5]Planilha PROJETISTA'!#REF!</definedName>
    <definedName name="SG_10_09_1">[3]RESUMO!#REF!</definedName>
    <definedName name="SG_10_10">'[5]Planilha PROJETISTA'!#REF!</definedName>
    <definedName name="SG_10_10_1">[3]RESUMO!#REF!</definedName>
    <definedName name="SG_10_11">'[5]Planilha PROJETISTA'!#REF!</definedName>
    <definedName name="SG_10_11_1">[3]RESUMO!#REF!</definedName>
    <definedName name="SG_10_12">'[5]Planilha PROJETISTA'!#REF!</definedName>
    <definedName name="SG_10_12_1">[3]RESUMO!#REF!</definedName>
    <definedName name="SG_10_13">'[5]Planilha PROJETISTA'!#REF!</definedName>
    <definedName name="SG_10_13_1">[3]RESUMO!#REF!</definedName>
    <definedName name="SG_10_14">'[5]Planilha PROJETISTA'!#REF!</definedName>
    <definedName name="SG_10_14_1">[3]RESUMO!#REF!</definedName>
    <definedName name="SG_10_15">'[5]Planilha PROJETISTA'!#REF!</definedName>
    <definedName name="SG_10_15_1">[3]RESUMO!#REF!</definedName>
    <definedName name="SG_10_16">'[5]Planilha PROJETISTA'!#REF!</definedName>
    <definedName name="SG_10_16_1">[3]RESUMO!#REF!</definedName>
    <definedName name="SG_10_17">'[5]Planilha PROJETISTA'!#REF!</definedName>
    <definedName name="SG_10_17_1">[3]RESUMO!#REF!</definedName>
    <definedName name="SG_10_18">'[5]Planilha PROJETISTA'!#REF!</definedName>
    <definedName name="SG_10_18_1">[3]RESUMO!#REF!</definedName>
    <definedName name="SG_10_19">'[5]Planilha PROJETISTA'!#REF!</definedName>
    <definedName name="SG_10_19_1">[3]RESUMO!#REF!</definedName>
    <definedName name="SG_10_20">'[5]Planilha PROJETISTA'!#REF!</definedName>
    <definedName name="SG_10_20_1">[3]RESUMO!#REF!</definedName>
    <definedName name="SG_11_01_1">[3]RESUMO!#REF!</definedName>
    <definedName name="SG_11_02">'[5]Planilha PROJETISTA'!#REF!</definedName>
    <definedName name="SG_11_02_1">[3]RESUMO!#REF!</definedName>
    <definedName name="SG_11_03">'[5]Planilha PROJETISTA'!#REF!</definedName>
    <definedName name="SG_11_03_1">[3]RESUMO!#REF!</definedName>
    <definedName name="SG_11_04">'[5]Planilha PROJETISTA'!#REF!</definedName>
    <definedName name="SG_11_04_1">[3]RESUMO!#REF!</definedName>
    <definedName name="SG_11_05">'[5]Planilha PROJETISTA'!#REF!</definedName>
    <definedName name="SG_11_05_1">[3]RESUMO!#REF!</definedName>
    <definedName name="SG_11_06">'[5]Planilha PROJETISTA'!#REF!</definedName>
    <definedName name="SG_11_06_1">[3]RESUMO!#REF!</definedName>
    <definedName name="SG_11_07">'[5]Planilha PROJETISTA'!#REF!</definedName>
    <definedName name="SG_11_07_1">[3]RESUMO!#REF!</definedName>
    <definedName name="SG_11_08">'[5]Planilha PROJETISTA'!#REF!</definedName>
    <definedName name="SG_11_08_1">[3]RESUMO!#REF!</definedName>
    <definedName name="SG_11_09">'[5]Planilha PROJETISTA'!#REF!</definedName>
    <definedName name="SG_11_09_1">[3]RESUMO!#REF!</definedName>
    <definedName name="SG_11_10">'[5]Planilha PROJETISTA'!#REF!</definedName>
    <definedName name="SG_11_10_1">[3]RESUMO!#REF!</definedName>
    <definedName name="SG_11_11">'[5]Planilha PROJETISTA'!#REF!</definedName>
    <definedName name="SG_11_11_1">[3]RESUMO!#REF!</definedName>
    <definedName name="SG_11_12">'[5]Planilha PROJETISTA'!#REF!</definedName>
    <definedName name="SG_11_12_1">[3]RESUMO!#REF!</definedName>
    <definedName name="SG_11_13">'[5]Planilha PROJETISTA'!#REF!</definedName>
    <definedName name="SG_11_13_1">[3]RESUMO!#REF!</definedName>
    <definedName name="SG_11_14">'[5]Planilha PROJETISTA'!#REF!</definedName>
    <definedName name="SG_11_14_1">[3]RESUMO!#REF!</definedName>
    <definedName name="SG_11_15">'[5]Planilha PROJETISTA'!#REF!</definedName>
    <definedName name="SG_11_15_1">[3]RESUMO!#REF!</definedName>
    <definedName name="SG_11_16">'[5]Planilha PROJETISTA'!#REF!</definedName>
    <definedName name="SG_11_16_1">[3]RESUMO!#REF!</definedName>
    <definedName name="SG_11_17">'[5]Planilha PROJETISTA'!#REF!</definedName>
    <definedName name="SG_11_17_1">[3]RESUMO!#REF!</definedName>
    <definedName name="SG_11_18">'[5]Planilha PROJETISTA'!#REF!</definedName>
    <definedName name="SG_11_18_1">[3]RESUMO!#REF!</definedName>
    <definedName name="SG_11_19">'[5]Planilha PROJETISTA'!#REF!</definedName>
    <definedName name="SG_11_19_1">[3]RESUMO!#REF!</definedName>
    <definedName name="SG_11_20">'[5]Planilha PROJETISTA'!#REF!</definedName>
    <definedName name="SG_11_20_1">[3]RESUMO!#REF!</definedName>
    <definedName name="SG_12_01_1">[3]RESUMO!#REF!</definedName>
    <definedName name="SG_12_02_1">[3]RESUMO!#REF!</definedName>
    <definedName name="SG_12_03_1">[3]RESUMO!#REF!</definedName>
    <definedName name="SG_12_04_1">[3]RESUMO!#REF!</definedName>
    <definedName name="SG_12_05_1">[3]RESUMO!#REF!</definedName>
    <definedName name="SG_12_06_1">[3]RESUMO!#REF!</definedName>
    <definedName name="SG_12_07_1">[3]RESUMO!#REF!</definedName>
    <definedName name="SG_12_08">'[5]Planilha PROJETISTA'!#REF!</definedName>
    <definedName name="SG_12_08_1">[3]RESUMO!#REF!</definedName>
    <definedName name="SG_12_09">'[5]Planilha PROJETISTA'!#REF!</definedName>
    <definedName name="SG_12_09_1">[3]RESUMO!#REF!</definedName>
    <definedName name="SG_12_10">'[5]Planilha PROJETISTA'!#REF!</definedName>
    <definedName name="SG_12_10_1">[3]RESUMO!#REF!</definedName>
    <definedName name="SG_12_11">'[5]Planilha PROJETISTA'!#REF!</definedName>
    <definedName name="SG_12_11_1">[3]RESUMO!#REF!</definedName>
    <definedName name="SG_12_12">'[5]Planilha PROJETISTA'!#REF!</definedName>
    <definedName name="SG_12_12_1">[3]RESUMO!#REF!</definedName>
    <definedName name="SG_12_13">'[5]Planilha PROJETISTA'!#REF!</definedName>
    <definedName name="SG_12_13_1">[3]RESUMO!#REF!</definedName>
    <definedName name="SG_12_14">'[5]Planilha PROJETISTA'!#REF!</definedName>
    <definedName name="SG_12_14_1">[3]RESUMO!#REF!</definedName>
    <definedName name="SG_12_15">'[5]Planilha PROJETISTA'!#REF!</definedName>
    <definedName name="SG_12_15_1">[3]RESUMO!#REF!</definedName>
    <definedName name="SG_12_16">'[5]Planilha PROJETISTA'!#REF!</definedName>
    <definedName name="SG_12_16_1">[3]RESUMO!#REF!</definedName>
    <definedName name="SG_12_17">'[5]Planilha PROJETISTA'!#REF!</definedName>
    <definedName name="SG_12_17_1">[3]RESUMO!#REF!</definedName>
    <definedName name="SG_12_18">'[5]Planilha PROJETISTA'!#REF!</definedName>
    <definedName name="SG_12_18_1">[3]RESUMO!#REF!</definedName>
    <definedName name="SG_12_19">'[5]Planilha PROJETISTA'!#REF!</definedName>
    <definedName name="SG_12_19_1">[3]RESUMO!#REF!</definedName>
    <definedName name="SG_12_20">'[5]Planilha PROJETISTA'!#REF!</definedName>
    <definedName name="SG_12_20_1">[3]RESUMO!#REF!</definedName>
    <definedName name="SG_13_01_1">[3]RESUMO!#REF!</definedName>
    <definedName name="SG_13_02_1">[3]RESUMO!#REF!</definedName>
    <definedName name="SG_13_03_1">[3]RESUMO!#REF!</definedName>
    <definedName name="SG_13_04_1">[3]RESUMO!#REF!</definedName>
    <definedName name="SG_13_05_1">[3]RESUMO!#REF!</definedName>
    <definedName name="SG_13_06">'[5]Planilha PROJETISTA'!#REF!</definedName>
    <definedName name="SG_13_06_1">[3]RESUMO!#REF!</definedName>
    <definedName name="SG_13_07">'[5]Planilha PROJETISTA'!#REF!</definedName>
    <definedName name="SG_13_07_1">[3]RESUMO!#REF!</definedName>
    <definedName name="SG_13_08">'[5]Planilha PROJETISTA'!#REF!</definedName>
    <definedName name="SG_13_08_1">[3]RESUMO!#REF!</definedName>
    <definedName name="SG_13_09">'[5]Planilha PROJETISTA'!#REF!</definedName>
    <definedName name="SG_13_09_1">[3]RESUMO!#REF!</definedName>
    <definedName name="SG_13_10">'[5]Planilha PROJETISTA'!#REF!</definedName>
    <definedName name="SG_13_10_1">[3]RESUMO!#REF!</definedName>
    <definedName name="SG_13_11">'[5]Planilha PROJETISTA'!#REF!</definedName>
    <definedName name="SG_13_11_1">[3]RESUMO!#REF!</definedName>
    <definedName name="SG_13_12">'[5]Planilha PROJETISTA'!#REF!</definedName>
    <definedName name="SG_13_12_1">[3]RESUMO!#REF!</definedName>
    <definedName name="SG_13_13">'[5]Planilha PROJETISTA'!#REF!</definedName>
    <definedName name="SG_13_13_1">[3]RESUMO!#REF!</definedName>
    <definedName name="SG_13_14">'[5]Planilha PROJETISTA'!#REF!</definedName>
    <definedName name="SG_13_14_1">[3]RESUMO!#REF!</definedName>
    <definedName name="SG_13_15">'[5]Planilha PROJETISTA'!#REF!</definedName>
    <definedName name="SG_13_15_1">[3]RESUMO!#REF!</definedName>
    <definedName name="SG_13_16">'[5]Planilha PROJETISTA'!#REF!</definedName>
    <definedName name="SG_13_16_1">[3]RESUMO!#REF!</definedName>
    <definedName name="SG_13_17">'[5]Planilha PROJETISTA'!#REF!</definedName>
    <definedName name="SG_13_17_1">[3]RESUMO!#REF!</definedName>
    <definedName name="SG_13_18">'[5]Planilha PROJETISTA'!#REF!</definedName>
    <definedName name="SG_13_18_1">[3]RESUMO!#REF!</definedName>
    <definedName name="SG_13_19">'[5]Planilha PROJETISTA'!#REF!</definedName>
    <definedName name="SG_13_19_1">[3]RESUMO!#REF!</definedName>
    <definedName name="SG_13_20">'[5]Planilha PROJETISTA'!#REF!</definedName>
    <definedName name="SG_13_20_1">[3]RESUMO!#REF!</definedName>
    <definedName name="SG_14_01_1">[3]RESUMO!#REF!</definedName>
    <definedName name="SG_14_02_1">[3]RESUMO!#REF!</definedName>
    <definedName name="SG_14_03_1">[3]RESUMO!#REF!</definedName>
    <definedName name="SG_14_04_1">[3]RESUMO!#REF!</definedName>
    <definedName name="SG_14_05_1">[3]RESUMO!#REF!</definedName>
    <definedName name="SG_14_06_1">[3]RESUMO!#REF!</definedName>
    <definedName name="SG_14_07_1">[3]RESUMO!#REF!</definedName>
    <definedName name="SG_14_08">'[5]Planilha PROJETISTA'!#REF!</definedName>
    <definedName name="SG_14_08_1">[3]RESUMO!#REF!</definedName>
    <definedName name="SG_14_09">'[5]Planilha PROJETISTA'!#REF!</definedName>
    <definedName name="SG_14_09_1">[3]RESUMO!#REF!</definedName>
    <definedName name="SG_14_10">'[5]Planilha PROJETISTA'!#REF!</definedName>
    <definedName name="SG_14_10_1">[3]RESUMO!#REF!</definedName>
    <definedName name="SG_14_11">'[5]Planilha PROJETISTA'!#REF!</definedName>
    <definedName name="SG_14_11_1">[3]RESUMO!#REF!</definedName>
    <definedName name="SG_14_12">'[5]Planilha PROJETISTA'!#REF!</definedName>
    <definedName name="SG_14_12_1">[3]RESUMO!#REF!</definedName>
    <definedName name="SG_14_13">'[5]Planilha PROJETISTA'!#REF!</definedName>
    <definedName name="SG_14_13_1">[3]RESUMO!#REF!</definedName>
    <definedName name="SG_14_14">'[5]Planilha PROJETISTA'!#REF!</definedName>
    <definedName name="SG_14_14_1">[3]RESUMO!#REF!</definedName>
    <definedName name="SG_14_15">'[5]Planilha PROJETISTA'!#REF!</definedName>
    <definedName name="SG_14_15_1">[3]RESUMO!#REF!</definedName>
    <definedName name="SG_14_16">'[5]Planilha PROJETISTA'!#REF!</definedName>
    <definedName name="SG_14_16_1">[3]RESUMO!#REF!</definedName>
    <definedName name="SG_14_17">'[5]Planilha PROJETISTA'!#REF!</definedName>
    <definedName name="SG_14_17_1">[3]RESUMO!#REF!</definedName>
    <definedName name="SG_14_18">'[5]Planilha PROJETISTA'!#REF!</definedName>
    <definedName name="SG_14_18_1">[3]RESUMO!#REF!</definedName>
    <definedName name="SG_14_19">'[5]Planilha PROJETISTA'!#REF!</definedName>
    <definedName name="SG_14_19_1">[3]RESUMO!#REF!</definedName>
    <definedName name="SG_14_20">'[5]Planilha PROJETISTA'!#REF!</definedName>
    <definedName name="SG_14_20_1">[3]RESUMO!#REF!</definedName>
    <definedName name="SG_15_01_1">[3]RESUMO!#REF!</definedName>
    <definedName name="SG_15_02_1">[3]RESUMO!#REF!</definedName>
    <definedName name="SG_15_03_1">[3]RESUMO!#REF!</definedName>
    <definedName name="SG_15_04_1">[3]RESUMO!#REF!</definedName>
    <definedName name="SG_15_05_1">[3]RESUMO!#REF!</definedName>
    <definedName name="SG_15_06_1">[3]RESUMO!#REF!</definedName>
    <definedName name="SG_15_07_1">[3]RESUMO!#REF!</definedName>
    <definedName name="SG_15_08_1">[3]RESUMO!#REF!</definedName>
    <definedName name="SG_15_09_1">[3]RESUMO!#REF!</definedName>
    <definedName name="SG_15_10_1">[3]RESUMO!#REF!</definedName>
    <definedName name="SG_15_11_1">[3]RESUMO!#REF!</definedName>
    <definedName name="SG_15_12_1">[3]RESUMO!#REF!</definedName>
    <definedName name="SG_15_13_1">[3]RESUMO!#REF!</definedName>
    <definedName name="SG_15_14_1">[3]RESUMO!#REF!</definedName>
    <definedName name="SG_15_15_1">[3]RESUMO!#REF!</definedName>
    <definedName name="SG_15_16_1">[3]RESUMO!#REF!</definedName>
    <definedName name="SG_15_17_1">[3]RESUMO!#REF!</definedName>
    <definedName name="SG_15_18_1">[3]RESUMO!#REF!</definedName>
    <definedName name="SG_15_19_1">[3]RESUMO!#REF!</definedName>
    <definedName name="SG_15_20_1">[3]RESUMO!#REF!</definedName>
    <definedName name="SG_16_01_1">[3]RESUMO!#REF!</definedName>
    <definedName name="SG_16_02_1">[3]RESUMO!#REF!</definedName>
    <definedName name="SG_16_03_1">[3]RESUMO!#REF!</definedName>
    <definedName name="SG_16_04_1">[3]RESUMO!#REF!</definedName>
    <definedName name="SG_16_05_1">[3]RESUMO!#REF!</definedName>
    <definedName name="SG_16_06_1">[3]RESUMO!#REF!</definedName>
    <definedName name="SG_16_07_1">[3]RESUMO!#REF!</definedName>
    <definedName name="SG_16_08_1">[3]RESUMO!#REF!</definedName>
    <definedName name="SG_16_09_1">[3]RESUMO!#REF!</definedName>
    <definedName name="SG_16_10_1">[3]RESUMO!#REF!</definedName>
    <definedName name="SG_16_11_1">[3]RESUMO!#REF!</definedName>
    <definedName name="SG_16_12_1">[3]RESUMO!#REF!</definedName>
    <definedName name="SG_16_13_1">[3]RESUMO!#REF!</definedName>
    <definedName name="SG_16_14_1">[3]RESUMO!#REF!</definedName>
    <definedName name="SG_16_15_1">[3]RESUMO!#REF!</definedName>
    <definedName name="SG_16_16_1">[3]RESUMO!#REF!</definedName>
    <definedName name="SG_16_17_1">[3]RESUMO!#REF!</definedName>
    <definedName name="SG_16_18_1">[3]RESUMO!#REF!</definedName>
    <definedName name="SG_16_19_1">[3]RESUMO!#REF!</definedName>
    <definedName name="SG_16_20_1">[3]RESUMO!#REF!</definedName>
    <definedName name="SG_17_01_1">[3]RESUMO!#REF!</definedName>
    <definedName name="SG_17_02_1">[3]RESUMO!#REF!</definedName>
    <definedName name="SG_17_03_1">[3]RESUMO!#REF!</definedName>
    <definedName name="SG_17_04_1">[3]RESUMO!#REF!</definedName>
    <definedName name="SG_17_05_1">[3]RESUMO!#REF!</definedName>
    <definedName name="SG_17_06_1">[3]RESUMO!#REF!</definedName>
    <definedName name="SG_17_07_1">[3]RESUMO!#REF!</definedName>
    <definedName name="SG_17_08_1">[3]RESUMO!#REF!</definedName>
    <definedName name="SG_17_09_1">[3]RESUMO!#REF!</definedName>
    <definedName name="SG_17_10_1">[3]RESUMO!#REF!</definedName>
    <definedName name="SG_17_11_1">[3]RESUMO!#REF!</definedName>
    <definedName name="SG_17_12_1">[3]RESUMO!#REF!</definedName>
    <definedName name="SG_17_13_1">[3]RESUMO!#REF!</definedName>
    <definedName name="SG_17_14_1">[3]RESUMO!#REF!</definedName>
    <definedName name="SG_17_15_1">[3]RESUMO!#REF!</definedName>
    <definedName name="SG_17_16_1">[3]RESUMO!#REF!</definedName>
    <definedName name="SG_17_17_1">[3]RESUMO!#REF!</definedName>
    <definedName name="SG_17_18_1">[3]RESUMO!#REF!</definedName>
    <definedName name="SG_17_19_1">[3]RESUMO!#REF!</definedName>
    <definedName name="SG_17_20_1">[3]RESUMO!#REF!</definedName>
    <definedName name="SG_18_01_1">[3]RESUMO!#REF!</definedName>
    <definedName name="SG_18_02_1">[3]RESUMO!#REF!</definedName>
    <definedName name="SG_18_03_1">[3]RESUMO!#REF!</definedName>
    <definedName name="SG_18_04_1">[3]RESUMO!#REF!</definedName>
    <definedName name="SG_18_05_1">[3]RESUMO!#REF!</definedName>
    <definedName name="SG_18_06_1">[3]RESUMO!#REF!</definedName>
    <definedName name="SG_18_07_1">[3]RESUMO!#REF!</definedName>
    <definedName name="SG_18_08_1">[3]RESUMO!#REF!</definedName>
    <definedName name="SG_18_09_1">[3]RESUMO!#REF!</definedName>
    <definedName name="SG_18_10_1">[3]RESUMO!#REF!</definedName>
    <definedName name="SG_18_11_1">[3]RESUMO!#REF!</definedName>
    <definedName name="SG_18_12_1">[3]RESUMO!#REF!</definedName>
    <definedName name="SG_18_13_1">[3]RESUMO!#REF!</definedName>
    <definedName name="SG_18_14_1">[3]RESUMO!#REF!</definedName>
    <definedName name="SG_18_15_1">[3]RESUMO!#REF!</definedName>
    <definedName name="SG_18_16_1">[3]RESUMO!#REF!</definedName>
    <definedName name="SG_18_17_1">[3]RESUMO!#REF!</definedName>
    <definedName name="SG_18_18_1">[3]RESUMO!#REF!</definedName>
    <definedName name="SG_18_19_1">[3]RESUMO!#REF!</definedName>
    <definedName name="SG_18_20_1">[3]RESUMO!#REF!</definedName>
    <definedName name="SG_19_01_1">[3]RESUMO!#REF!</definedName>
    <definedName name="SG_19_02_1">[3]RESUMO!#REF!</definedName>
    <definedName name="SG_19_03_1">[3]RESUMO!#REF!</definedName>
    <definedName name="SG_19_04_1">[3]RESUMO!#REF!</definedName>
    <definedName name="SG_19_05_1">[3]RESUMO!#REF!</definedName>
    <definedName name="SG_19_06_1">[3]RESUMO!#REF!</definedName>
    <definedName name="SG_19_07_1">[3]RESUMO!#REF!</definedName>
    <definedName name="SG_19_08_1">[3]RESUMO!#REF!</definedName>
    <definedName name="SG_19_09_1">[3]RESUMO!#REF!</definedName>
    <definedName name="SG_19_10_1">[3]RESUMO!#REF!</definedName>
    <definedName name="SG_19_11_1">[3]RESUMO!#REF!</definedName>
    <definedName name="SG_19_12_1">[3]RESUMO!#REF!</definedName>
    <definedName name="SG_19_13_1">[3]RESUMO!#REF!</definedName>
    <definedName name="SG_19_14_1">[3]RESUMO!#REF!</definedName>
    <definedName name="SG_19_15_1">[3]RESUMO!#REF!</definedName>
    <definedName name="SG_19_16_1">[3]RESUMO!#REF!</definedName>
    <definedName name="SG_19_17_1">[3]RESUMO!#REF!</definedName>
    <definedName name="SG_19_18_1">[3]RESUMO!#REF!</definedName>
    <definedName name="SG_19_19_1">[3]RESUMO!#REF!</definedName>
    <definedName name="SG_19_20_1">[3]RESUMO!#REF!</definedName>
    <definedName name="SG_20_01_1">[3]RESUMO!#REF!</definedName>
    <definedName name="SG_20_02_1">[3]RESUMO!#REF!</definedName>
    <definedName name="SG_20_03_1">[3]RESUMO!#REF!</definedName>
    <definedName name="SG_20_04_1">[3]RESUMO!#REF!</definedName>
    <definedName name="SG_20_05_1">[3]RESUMO!#REF!</definedName>
    <definedName name="SG_20_06_1">[3]RESUMO!#REF!</definedName>
    <definedName name="SG_20_07_1">[3]RESUMO!#REF!</definedName>
    <definedName name="SG_20_08_1">[3]RESUMO!#REF!</definedName>
    <definedName name="SG_20_09_1">[3]RESUMO!#REF!</definedName>
    <definedName name="SG_20_10_1">[3]RESUMO!#REF!</definedName>
    <definedName name="SG_20_11_1">[3]RESUMO!#REF!</definedName>
    <definedName name="SG_20_12_1">[3]RESUMO!#REF!</definedName>
    <definedName name="SG_20_13_1">[3]RESUMO!#REF!</definedName>
    <definedName name="SG_20_14_1">[3]RESUMO!#REF!</definedName>
    <definedName name="SG_20_15_1">[3]RESUMO!#REF!</definedName>
    <definedName name="SG_20_16_1">[3]RESUMO!#REF!</definedName>
    <definedName name="SG_20_17_1">[3]RESUMO!#REF!</definedName>
    <definedName name="SG_20_18_1">[3]RESUMO!#REF!</definedName>
    <definedName name="SG_20_19_1">[3]RESUMO!#REF!</definedName>
    <definedName name="SG_20_20_1">[3]RESUMO!#REF!</definedName>
    <definedName name="SINAPI" localSheetId="1">#REF!</definedName>
    <definedName name="SINAPI" localSheetId="0">#REF!</definedName>
    <definedName name="SINAPI">#REF!</definedName>
    <definedName name="SINAPI_AC" localSheetId="1" hidden="1">#REF!</definedName>
    <definedName name="SINAPI_AC" localSheetId="0" hidden="1">#REF!</definedName>
    <definedName name="SINAPI_AC" hidden="1">#REF!</definedName>
    <definedName name="ss" localSheetId="1" hidden="1">{#N/A,#N/A,FALSE,"Cronograma";#N/A,#N/A,FALSE,"Cronogr. 2"}</definedName>
    <definedName name="ss" localSheetId="0" hidden="1">{#N/A,#N/A,FALSE,"Cronograma";#N/A,#N/A,FALSE,"Cronogr. 2"}</definedName>
    <definedName name="ss" hidden="1">{#N/A,#N/A,FALSE,"Cronograma";#N/A,#N/A,FALSE,"Cronogr. 2"}</definedName>
    <definedName name="_xlnm.Print_Titles" localSheetId="5">CCU!$1:$12</definedName>
    <definedName name="_xlnm.Print_Titles" localSheetId="3">CRONOGRAMA!$1:$17</definedName>
    <definedName name="_xlnm.Print_Titles" localSheetId="2">'ORÇAMENTO '!$1:$15</definedName>
    <definedName name="TOT" localSheetId="1">'[1]Bm 8'!#REF!</definedName>
    <definedName name="TOT" localSheetId="0">'[1]Bm 8'!#REF!</definedName>
    <definedName name="TOT">'[1]Bm 8'!#REF!</definedName>
    <definedName name="TOTAL_GERAL_1" localSheetId="1">[3]RESUMO!#REF!</definedName>
    <definedName name="TOTAL_GERAL_1" localSheetId="0">[3]RESUMO!#REF!</definedName>
    <definedName name="TOTAL_GERAL_1">[3]RESUMO!#REF!</definedName>
    <definedName name="TOTAL_RESUMO" localSheetId="1">#REF!</definedName>
    <definedName name="TOTAL_RESUMO" localSheetId="0">#REF!</definedName>
    <definedName name="TOTAL_RESUMO">#REF!</definedName>
    <definedName name="wrn.Cronograma." localSheetId="1" hidden="1">{#N/A,#N/A,FALSE,"Cronograma";#N/A,#N/A,FALSE,"Cronogr. 2"}</definedName>
    <definedName name="wrn.Cronograma." localSheetId="0" hidden="1">{#N/A,#N/A,FALSE,"Cronograma";#N/A,#N/A,FALSE,"Cronogr. 2"}</definedName>
    <definedName name="wrn.Cronograma." hidden="1">{#N/A,#N/A,FALSE,"Cronograma";#N/A,#N/A,FALSE,"Cronogr. 2"}</definedName>
    <definedName name="wrn.GERAL." localSheetId="1" hidden="1">{#N/A,#N/A,FALSE,"ET-CAPA";#N/A,#N/A,FALSE,"ET-PAG1";#N/A,#N/A,FALSE,"ET-PAG2";#N/A,#N/A,FALSE,"ET-PAG3";#N/A,#N/A,FALSE,"ET-PAG4";#N/A,#N/A,FALSE,"ET-PAG5"}</definedName>
    <definedName name="wrn.GERAL." localSheetId="0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Orçamento." localSheetId="1" hidden="1">{#N/A,#N/A,FALSE,"Planilha";#N/A,#N/A,FALSE,"Resumo";#N/A,#N/A,FALSE,"Fisico";#N/A,#N/A,FALSE,"Financeiro";#N/A,#N/A,FALSE,"Financeiro"}</definedName>
    <definedName name="wrn.Orçamento." localSheetId="0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7" i="6" l="1"/>
  <c r="H1300" i="6"/>
  <c r="H1295" i="6"/>
  <c r="H1288" i="6"/>
  <c r="H1281" i="6"/>
  <c r="E1268" i="6"/>
  <c r="H1270" i="6" s="1"/>
  <c r="H1265" i="6"/>
  <c r="H1260" i="6"/>
  <c r="H1255" i="6"/>
  <c r="H1250" i="6"/>
  <c r="H1245" i="6"/>
  <c r="H1240" i="6"/>
  <c r="H1235" i="6"/>
  <c r="I1228" i="6"/>
  <c r="I1227" i="6"/>
  <c r="I1226" i="6"/>
  <c r="F1226" i="6"/>
  <c r="I1225" i="6"/>
  <c r="I1224" i="6"/>
  <c r="I1223" i="6"/>
  <c r="D1222" i="6"/>
  <c r="H1219" i="6"/>
  <c r="H1214" i="6"/>
  <c r="H1209" i="6"/>
  <c r="H1202" i="6"/>
  <c r="H1197" i="6"/>
  <c r="H1192" i="6"/>
  <c r="H1187" i="6"/>
  <c r="H1182" i="6"/>
  <c r="H1177" i="6"/>
  <c r="H1172" i="6"/>
  <c r="H1167" i="6"/>
  <c r="H1162" i="6"/>
  <c r="H1157" i="6"/>
  <c r="H1152" i="6"/>
  <c r="H1147" i="6"/>
  <c r="H1142" i="6"/>
  <c r="H1137" i="6"/>
  <c r="H1132" i="6"/>
  <c r="H1127" i="6"/>
  <c r="H1122" i="6"/>
  <c r="H1117" i="6"/>
  <c r="H1112" i="6"/>
  <c r="H1107" i="6"/>
  <c r="H1102" i="6"/>
  <c r="H1097" i="6"/>
  <c r="H1092" i="6"/>
  <c r="H1087" i="6"/>
  <c r="H1082" i="6"/>
  <c r="H1077" i="6"/>
  <c r="H1070" i="6"/>
  <c r="H1065" i="6"/>
  <c r="O1062" i="6"/>
  <c r="H1060" i="6"/>
  <c r="H1055" i="6"/>
  <c r="H1050" i="6"/>
  <c r="H1045" i="6"/>
  <c r="H1040" i="6"/>
  <c r="H1035" i="6"/>
  <c r="H1030" i="6"/>
  <c r="H1023" i="6"/>
  <c r="D1021" i="6"/>
  <c r="H1018" i="6"/>
  <c r="H1011" i="6"/>
  <c r="H1004" i="6"/>
  <c r="H999" i="6"/>
  <c r="H987" i="6"/>
  <c r="H982" i="6"/>
  <c r="H977" i="6"/>
  <c r="H972" i="6"/>
  <c r="H967" i="6"/>
  <c r="H960" i="6"/>
  <c r="H955" i="6"/>
  <c r="H950" i="6"/>
  <c r="M949" i="6"/>
  <c r="H945" i="6"/>
  <c r="H940" i="6"/>
  <c r="H935" i="6"/>
  <c r="H930" i="6"/>
  <c r="H925" i="6"/>
  <c r="H920" i="6"/>
  <c r="H915" i="6"/>
  <c r="E908" i="6"/>
  <c r="H910" i="6" s="1"/>
  <c r="H905" i="6"/>
  <c r="H900" i="6"/>
  <c r="H895" i="6"/>
  <c r="H890" i="6"/>
  <c r="E883" i="6"/>
  <c r="H885" i="6" s="1"/>
  <c r="E878" i="6"/>
  <c r="H880" i="6" s="1"/>
  <c r="H875" i="6"/>
  <c r="E873" i="6"/>
  <c r="H870" i="6"/>
  <c r="E868" i="6"/>
  <c r="H865" i="6"/>
  <c r="H860" i="6"/>
  <c r="H855" i="6"/>
  <c r="H850" i="6"/>
  <c r="H845" i="6"/>
  <c r="H839" i="6"/>
  <c r="H832" i="6"/>
  <c r="H827" i="6"/>
  <c r="H822" i="6"/>
  <c r="H817" i="6"/>
  <c r="J817" i="6" s="1"/>
  <c r="H812" i="6"/>
  <c r="J812" i="6" s="1"/>
  <c r="H807" i="6"/>
  <c r="I798" i="6"/>
  <c r="H794" i="6"/>
  <c r="I797" i="6" s="1"/>
  <c r="I792" i="6"/>
  <c r="I791" i="6"/>
  <c r="H788" i="6"/>
  <c r="I787" i="6"/>
  <c r="I793" i="6" s="1"/>
  <c r="I799" i="6" s="1"/>
  <c r="H779" i="6"/>
  <c r="H774" i="6"/>
  <c r="F772" i="6"/>
  <c r="F762" i="6"/>
  <c r="H764" i="6" s="1"/>
  <c r="F767" i="6" s="1"/>
  <c r="H769" i="6" s="1"/>
  <c r="E757" i="6"/>
  <c r="H759" i="6" s="1"/>
  <c r="I752" i="6"/>
  <c r="H754" i="6" s="1"/>
  <c r="I751" i="6"/>
  <c r="I750" i="6"/>
  <c r="I749" i="6"/>
  <c r="I748" i="6"/>
  <c r="I742" i="6"/>
  <c r="I741" i="6"/>
  <c r="H744" i="6" s="1"/>
  <c r="H737" i="6"/>
  <c r="I735" i="6"/>
  <c r="I734" i="6"/>
  <c r="I733" i="6"/>
  <c r="H729" i="6"/>
  <c r="H724" i="6"/>
  <c r="H719" i="6"/>
  <c r="H714" i="6"/>
  <c r="H709" i="6"/>
  <c r="H703" i="6"/>
  <c r="L695" i="6"/>
  <c r="I695" i="6"/>
  <c r="L694" i="6"/>
  <c r="I694" i="6"/>
  <c r="I686" i="6"/>
  <c r="H688" i="6" s="1"/>
  <c r="I685" i="6"/>
  <c r="I684" i="6"/>
  <c r="I683" i="6"/>
  <c r="I682" i="6"/>
  <c r="H648" i="6"/>
  <c r="I668" i="6" s="1"/>
  <c r="H672" i="6" s="1"/>
  <c r="I675" i="6" s="1"/>
  <c r="H678" i="6" s="1"/>
  <c r="I646" i="6"/>
  <c r="I645" i="6"/>
  <c r="I671" i="6" s="1"/>
  <c r="I677" i="6" s="1"/>
  <c r="I644" i="6"/>
  <c r="I670" i="6" s="1"/>
  <c r="I676" i="6" s="1"/>
  <c r="I604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78" i="6"/>
  <c r="H580" i="6" s="1"/>
  <c r="I574" i="6"/>
  <c r="I657" i="6" s="1"/>
  <c r="I664" i="6" s="1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43" i="6"/>
  <c r="I546" i="6" s="1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45" i="6" s="1"/>
  <c r="H521" i="6"/>
  <c r="H513" i="6"/>
  <c r="I511" i="6"/>
  <c r="H508" i="6"/>
  <c r="H503" i="6"/>
  <c r="E494" i="6"/>
  <c r="H496" i="6" s="1"/>
  <c r="H491" i="6"/>
  <c r="H486" i="6"/>
  <c r="I485" i="6"/>
  <c r="I484" i="6"/>
  <c r="H475" i="6"/>
  <c r="I474" i="6"/>
  <c r="I473" i="6"/>
  <c r="H463" i="6"/>
  <c r="I462" i="6"/>
  <c r="I461" i="6"/>
  <c r="I442" i="6"/>
  <c r="I441" i="6"/>
  <c r="I427" i="6"/>
  <c r="H443" i="6" s="1"/>
  <c r="H424" i="6"/>
  <c r="I423" i="6"/>
  <c r="I422" i="6"/>
  <c r="H394" i="6"/>
  <c r="H387" i="6"/>
  <c r="D373" i="6"/>
  <c r="F369" i="6"/>
  <c r="I369" i="6" s="1"/>
  <c r="I368" i="6"/>
  <c r="H363" i="6"/>
  <c r="H358" i="6"/>
  <c r="H353" i="6"/>
  <c r="H348" i="6"/>
  <c r="H341" i="6"/>
  <c r="H336" i="6"/>
  <c r="H331" i="6"/>
  <c r="H326" i="6"/>
  <c r="H321" i="6"/>
  <c r="H316" i="6"/>
  <c r="H311" i="6"/>
  <c r="H303" i="6"/>
  <c r="H298" i="6"/>
  <c r="I106" i="6" s="1"/>
  <c r="H108" i="6" s="1"/>
  <c r="H293" i="6"/>
  <c r="H288" i="6"/>
  <c r="H283" i="6"/>
  <c r="H276" i="6"/>
  <c r="H271" i="6"/>
  <c r="I264" i="6"/>
  <c r="H266" i="6" s="1"/>
  <c r="H261" i="6"/>
  <c r="I259" i="6"/>
  <c r="I254" i="6"/>
  <c r="H256" i="6" s="1"/>
  <c r="I249" i="6"/>
  <c r="H251" i="6" s="1"/>
  <c r="F244" i="6"/>
  <c r="I244" i="6" s="1"/>
  <c r="H246" i="6" s="1"/>
  <c r="I239" i="6"/>
  <c r="H241" i="6" s="1"/>
  <c r="I234" i="6"/>
  <c r="H236" i="6" s="1"/>
  <c r="H112" i="6" s="1"/>
  <c r="I229" i="6"/>
  <c r="H231" i="6" s="1"/>
  <c r="I224" i="6"/>
  <c r="H226" i="6" s="1"/>
  <c r="I219" i="6"/>
  <c r="H221" i="6" s="1"/>
  <c r="H216" i="6"/>
  <c r="H211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65" i="6"/>
  <c r="H167" i="6" s="1"/>
  <c r="I160" i="6"/>
  <c r="H162" i="6" s="1"/>
  <c r="I155" i="6"/>
  <c r="H157" i="6" s="1"/>
  <c r="H152" i="6"/>
  <c r="H147" i="6"/>
  <c r="I140" i="6"/>
  <c r="H142" i="6" s="1"/>
  <c r="I135" i="6"/>
  <c r="H137" i="6" s="1"/>
  <c r="I129" i="6"/>
  <c r="H132" i="6" s="1"/>
  <c r="I123" i="6"/>
  <c r="H126" i="6" s="1"/>
  <c r="H114" i="6"/>
  <c r="H103" i="6"/>
  <c r="I101" i="6"/>
  <c r="R97" i="6"/>
  <c r="I89" i="6"/>
  <c r="I88" i="6"/>
  <c r="I87" i="6"/>
  <c r="I86" i="6"/>
  <c r="H91" i="6" s="1"/>
  <c r="I80" i="6"/>
  <c r="H82" i="6" s="1"/>
  <c r="H77" i="6"/>
  <c r="H72" i="6"/>
  <c r="H67" i="6"/>
  <c r="H62" i="6"/>
  <c r="H52" i="6"/>
  <c r="I55" i="6" s="1"/>
  <c r="H57" i="6" s="1"/>
  <c r="H47" i="6"/>
  <c r="H42" i="6"/>
  <c r="H35" i="6"/>
  <c r="H30" i="6"/>
  <c r="H25" i="6"/>
  <c r="I18" i="6"/>
  <c r="H20" i="6" s="1"/>
  <c r="N249" i="1"/>
  <c r="H605" i="6" l="1"/>
  <c r="H370" i="6"/>
  <c r="I544" i="6"/>
  <c r="I573" i="6"/>
  <c r="I656" i="6" s="1"/>
  <c r="I663" i="6" s="1"/>
  <c r="H1230" i="6"/>
  <c r="I572" i="6"/>
  <c r="I655" i="6" s="1"/>
  <c r="I662" i="6" s="1"/>
  <c r="H547" i="6"/>
  <c r="H697" i="6"/>
  <c r="H204" i="6"/>
  <c r="H113" i="6" s="1"/>
  <c r="H115" i="6"/>
  <c r="I96" i="6"/>
  <c r="H98" i="6" s="1"/>
  <c r="G112" i="6" s="1"/>
  <c r="I112" i="6" s="1"/>
  <c r="H116" i="6" s="1"/>
  <c r="H800" i="6"/>
  <c r="J799" i="6"/>
  <c r="H575" i="6"/>
  <c r="I653" i="6" s="1"/>
  <c r="H658" i="6" s="1"/>
  <c r="I661" i="6" s="1"/>
  <c r="H665" i="6" s="1"/>
  <c r="I603" i="6"/>
  <c r="L71" i="4"/>
  <c r="M71" i="4"/>
  <c r="N71" i="4"/>
  <c r="O71" i="4"/>
  <c r="P71" i="4"/>
  <c r="Q71" i="4"/>
  <c r="R71" i="4"/>
  <c r="K71" i="4"/>
  <c r="D19" i="3"/>
  <c r="D24" i="3" s="1"/>
  <c r="F11" i="1" s="1"/>
  <c r="D13" i="3"/>
  <c r="D24" i="2"/>
  <c r="F10" i="1" s="1"/>
  <c r="D19" i="2"/>
  <c r="D13" i="2"/>
  <c r="I602" i="6" l="1"/>
</calcChain>
</file>

<file path=xl/sharedStrings.xml><?xml version="1.0" encoding="utf-8"?>
<sst xmlns="http://schemas.openxmlformats.org/spreadsheetml/2006/main" count="4532" uniqueCount="1229">
  <si>
    <t>Reforma de Unidade de Atenção Especializada em Saúde</t>
  </si>
  <si>
    <t>1.</t>
  </si>
  <si>
    <t>SINAPI</t>
  </si>
  <si>
    <t>1.1.</t>
  </si>
  <si>
    <t>SERVIÇOS PRELIMINARES</t>
  </si>
  <si>
    <t>1.1.1.</t>
  </si>
  <si>
    <t>SEDOP</t>
  </si>
  <si>
    <t>11340</t>
  </si>
  <si>
    <t>Placa de obra em lona com plotagem de gráfica</t>
  </si>
  <si>
    <t>m²</t>
  </si>
  <si>
    <t>1.1.2.</t>
  </si>
  <si>
    <t>98458</t>
  </si>
  <si>
    <t>TAPUME COM COMPENSADO DE MADEIRA. AF_03/2024</t>
  </si>
  <si>
    <t>M2</t>
  </si>
  <si>
    <t>1.1.3.</t>
  </si>
  <si>
    <t>LOCAÇÃO CONVENCIONAL DE OBRA, UTILIZANDO GABARITO DE TÁBUAS CORRIDAS PONTALETADAS A CADA 2,00M -  2 UTILIZAÇÕES. AF_03/2024</t>
  </si>
  <si>
    <t>M</t>
  </si>
  <si>
    <t>1.1.4.</t>
  </si>
  <si>
    <t>10767</t>
  </si>
  <si>
    <t>Barracão de madeira (incl. instalações)</t>
  </si>
  <si>
    <t>1.2.</t>
  </si>
  <si>
    <t>DEMOLIÇÃO E RETIRADA</t>
  </si>
  <si>
    <t>1.2.1.</t>
  </si>
  <si>
    <t>REMOÇÃO DE CABOS ELÉTRICOS, COM SEÇÃO MAIOR QUE 2,5 MM² E MENOR QUE 10 MM², DE FORMA MANUAL, SEM REAPROVEITAMENTO. AF_09/2023</t>
  </si>
  <si>
    <t>1.2.2.</t>
  </si>
  <si>
    <t>DEMOLIÇÃO DE PISO DE CONCRETO SIMPLES, DE FORMA MECANIZADA COM MARTELETE, SEM REAPROVEITAMENTO. AF_09/2023</t>
  </si>
  <si>
    <t>M3</t>
  </si>
  <si>
    <t>1.2.3.</t>
  </si>
  <si>
    <t>REMOÇÃO DE TRAMA METÁLICA PARA COBERTURA, DE FORMA MANUAL, SEM REAPROVEITAMENTO. AF_09/2023</t>
  </si>
  <si>
    <t>1.2.4.</t>
  </si>
  <si>
    <t>REMOÇÃO DE TELHAS DE FIBROCIMENTO METÁLICA E CERÂMICA, DE FORMA MANUAL, SEM REAPROVEITAMENTO. AF_09/2023</t>
  </si>
  <si>
    <t>1.2.5.</t>
  </si>
  <si>
    <t>REMOÇÃO DE JANELAS, DE FORMA MANUAL, SEM REAPROVEITAMENTO. AF_09/2023</t>
  </si>
  <si>
    <t>1.2.6.</t>
  </si>
  <si>
    <t>REMOÇÃO DE PORTAS, DE FORMA MANUAL, SEM REAPROVEITAMENTO. AF_09/2023</t>
  </si>
  <si>
    <t>1.2.7.</t>
  </si>
  <si>
    <t>DEMOLIÇÃO DE ARGAMASSAS, DE FORMA MANUAL, SEM REAPROVEITAMENTO. AF_09/2023</t>
  </si>
  <si>
    <t>1.2.8.</t>
  </si>
  <si>
    <t>DEMOLIÇÃO DE LAJES, EM CONCRETO ARMADO, DE FORMA MECANIZADA COM MARTELETE, SEM REAPROVEITAMENTO. AF_09/2023</t>
  </si>
  <si>
    <t>1.2.9.</t>
  </si>
  <si>
    <t>DEMOLIÇÃO DE PILARES E VIGAS EM CONCRETO ARMADO, DE FORMA MECANIZADA COM MARTELETE, SEM REAPROVEITAMENTO. AF_09/2023</t>
  </si>
  <si>
    <t>1.2.10.</t>
  </si>
  <si>
    <t>DEMOLIÇÃO DE ALVENARIA DE BLOCO FURADO, DE FORMA MANUAL, SEM REAPROVEITAMENTO. AF_09/2023</t>
  </si>
  <si>
    <t>1.3.</t>
  </si>
  <si>
    <t>MOVIMENTO DE TERRA</t>
  </si>
  <si>
    <t>1.3.1.</t>
  </si>
  <si>
    <t>96523</t>
  </si>
  <si>
    <t>ESCAVAÇÃO MANUAL PARA BLOCO DE COROAMENTO OU SAPATA (INCLUINDO ESCAVAÇÃO PARA COLOCAÇÃO DE FÔRMAS). AF_01/2024</t>
  </si>
  <si>
    <t>1.3.2.</t>
  </si>
  <si>
    <t>96526</t>
  </si>
  <si>
    <t>ESCAVAÇÃO MANUAL PARA VIGA BALDRAME OU SAPATA CORRIDA (SEM ESCAVAÇÃO PARA COLOCAÇÃO DE FÔRMAS). AF_01/2024</t>
  </si>
  <si>
    <t>1.3.3.</t>
  </si>
  <si>
    <t>93358</t>
  </si>
  <si>
    <t>ESCAVAÇÃO MANUAL DE VALA COM PROFUNDIDADE MENOR OU IGUAL A 1,30 M. AF_02/2021</t>
  </si>
  <si>
    <t>1.3.4.</t>
  </si>
  <si>
    <t>REATERRO MANUAL DE VALAS, COM COMPACTADOR DE SOLOS DE PERCUSSÃO. AF_08/2023</t>
  </si>
  <si>
    <t>1.4.</t>
  </si>
  <si>
    <t>FUNDAÇÃO -  SAPATAS</t>
  </si>
  <si>
    <t>1.4.1.</t>
  </si>
  <si>
    <t>FABRICAÇÃO, MONTAGEM E DESMONTAGEM DE FÔRMA PARA SAPATA, EM CHAPA DE MADEIRA COMPENSADA RESINADA, E=17 MM, 2 UTILIZAÇÕES. AF_01/2024</t>
  </si>
  <si>
    <t>1.4.2.</t>
  </si>
  <si>
    <t>104918</t>
  </si>
  <si>
    <t>ARMAÇÃO DE SAPATA ISOLADA, VIGA BALDRAME E SAPATA CORRIDA UTILIZANDO AÇO CA-50 DE 8 MM - MONTAGEM. AF_01/2024</t>
  </si>
  <si>
    <t>KG</t>
  </si>
  <si>
    <t>1.4.3.</t>
  </si>
  <si>
    <t>104919</t>
  </si>
  <si>
    <t>ARMAÇÃO DE SAPATA ISOLADA, VIGA BALDRAME E SAPATA CORRIDA UTILIZANDO AÇO CA-50 DE 10 MM - MONTAGEM. AF_01/2024</t>
  </si>
  <si>
    <t>1.4.4.</t>
  </si>
  <si>
    <t>104920</t>
  </si>
  <si>
    <t>ARMAÇÃO DE BLOCO, SAPATA ISOLADA, VIGA BALDRAME E SAPATA CORRIDA UTILIZANDO AÇO CA-50 DE 12,5 MM - MONTAGEM. AF_01/2024</t>
  </si>
  <si>
    <t>1.4.5.</t>
  </si>
  <si>
    <t>104921</t>
  </si>
  <si>
    <t>ARMAÇÃO DE BLOCO, SAPATA ISOLADA, VIGA BALDRAME E SAPATA CORRIDA UTILIZANDO AÇO CA-50 DE 16 MM - MONTAGEM. AF_01/2024</t>
  </si>
  <si>
    <t>1.4.6.</t>
  </si>
  <si>
    <t>ARMAÇÃO DE BLOCO UTILIZANDO AÇO CA-50 DE 6,3 MM - MONTAGEM. AF_01/2024</t>
  </si>
  <si>
    <t>1.4.7.</t>
  </si>
  <si>
    <t>ARMAÇÃO DE BLOCO UTILIZANDO AÇO CA-60 DE 5 MM - MONTAGEM. AF_01/2024</t>
  </si>
  <si>
    <t>1.4.8.</t>
  </si>
  <si>
    <t>SINAPI/A</t>
  </si>
  <si>
    <t>99439-1</t>
  </si>
  <si>
    <t xml:space="preserve">CONCRETO USINADO BOMBEAVEL, CLASSE DE RESISTENCIA C30, COM BRITA 0 E 1, SLUMP = 100 +/- 20 MM, INCL. ADENSAMENTOEXCLUI SERVICO DE BOMBEAMENTO (NBR 8953)                                                                                                                        </t>
  </si>
  <si>
    <t>M³</t>
  </si>
  <si>
    <t>1.4.9.</t>
  </si>
  <si>
    <t>99439</t>
  </si>
  <si>
    <t>CONCRETAGEM DE EDIFICAÇÕES (PAREDES E LAJES) FEITAS COM SISTEMA DE FÔRMAS MANUSEÁVEIS, COM CONCRETO USINADO BOMBEÁVEL FCK 25 MPA - LANÇAMENTO, ADENSAMENTO E ACABAMENTO (EXCLUSIVE BOMBA LANÇA). AF_10/2021</t>
  </si>
  <si>
    <t>1.4.10.</t>
  </si>
  <si>
    <t>103673</t>
  </si>
  <si>
    <t>LANÇAMENTO COM USO DE BOMBA, ADENSAMENTO E ACABAMENTO DE CONCRETO EM ESTRUTURAS. AF_02/2022</t>
  </si>
  <si>
    <t>1.4.11.</t>
  </si>
  <si>
    <t>1.4.12.</t>
  </si>
  <si>
    <t>97915</t>
  </si>
  <si>
    <t>TRANSPORTE COM CAMINHÃO BASCULANTE DE 6 M³, EM VIA URBANA PAVIMENTADA, ADICIONAL PARA DMT EXCEDENTE A 30 KM (UNIDADE: M3XKM). AF_07/2020</t>
  </si>
  <si>
    <t>M3XKM</t>
  </si>
  <si>
    <t>1.4.13.</t>
  </si>
  <si>
    <t>96619</t>
  </si>
  <si>
    <t>LASTRO DE CONCRETO MAGRO, APLICADO EM BLOCOS DE COROAMENTO OU SAPATAS, ESPESSURA DE 5 CM. AF_01/2024</t>
  </si>
  <si>
    <t>1.5.</t>
  </si>
  <si>
    <t>FUNDAÇÃO - VIGAS BALDRAME</t>
  </si>
  <si>
    <t>1.5.1.</t>
  </si>
  <si>
    <t>1.5.2.</t>
  </si>
  <si>
    <t>ARMAÇÃO DE BLOCO UTILIZANDO AÇO CA-50 DE 8 MM - MONTAGEM. AF_01/2024</t>
  </si>
  <si>
    <t>1.5.3.</t>
  </si>
  <si>
    <t>ARMAÇÃO DE BLOCO UTILIZANDO AÇO CA-50 DE 10 MM - MONTAGEM. AF_01/2024</t>
  </si>
  <si>
    <t>1.5.4.</t>
  </si>
  <si>
    <t>1.5.5.</t>
  </si>
  <si>
    <t>1.5.6.</t>
  </si>
  <si>
    <t>1.5.7.</t>
  </si>
  <si>
    <t>FABRICAÇÃO, MONTAGEM E DESMONTAGEM DE FÔRMA PARA VIGA BALDRAME, EM CHAPA DE MADEIRA COMPENSADA RESINADA, E=17 MM, 2 UTILIZAÇÕES. AF_01/2024</t>
  </si>
  <si>
    <t>1.5.8.</t>
  </si>
  <si>
    <t>1.5.9.</t>
  </si>
  <si>
    <t>ESCAVAÇÃO MANUAL DE VIGA DE BORDA PARA RADIER. AF_09/2021</t>
  </si>
  <si>
    <t>1.5.10.</t>
  </si>
  <si>
    <t>COMPACTAÇÃO MECÂNICA DE SOLO PARA EXECUÇÃO DE RADIER, PISO DE CONCRETO OU LAJE SOBRE SOLO, COM COMPACTADOR DE SOLOS A PERCUSSÃO. AF_09/2021</t>
  </si>
  <si>
    <t>1.5.11.</t>
  </si>
  <si>
    <t>FABRICAÇÃO, MONTAGEM E DESMONTAGEM DE FORMA PARA RADIER, PISO DE CONCRETO OU LAJE SOBRE SOLO, EM MADEIRA SERRADA, 4 UTILIZAÇÕES. AF_09/2021</t>
  </si>
  <si>
    <t>1.5.12.</t>
  </si>
  <si>
    <t>CAMADA SEPARADORA PARA EXECUÇÃO DE RADIER, PISO DE CONCRETO OU LAJE SOBRE SOLO, EM LONA PLÁSTICA. AF_09/2021</t>
  </si>
  <si>
    <t>1.5.13.</t>
  </si>
  <si>
    <t>ARMAÇÃO PARA EXECUÇÃO DE RADIER, PISO DE CONCRETO OU LAJE SOBRE SOLO, COM USO DE TELA Q-196. AF_09/2021</t>
  </si>
  <si>
    <t>1.5.14.</t>
  </si>
  <si>
    <t>CONCRETAGEM DE RADIER, PISO DE CONCRETO OU LAJE SOBRE SOLO, FCK 30 MPA - LANÇAMENTO, ADENSAMENTO E ACABAMENTO. AF_09/2021</t>
  </si>
  <si>
    <t>1.6.</t>
  </si>
  <si>
    <t>FUNDAÇÃO -  PILAR ENTERRADO</t>
  </si>
  <si>
    <t>1.6.1.</t>
  </si>
  <si>
    <t>ARMAÇÃO DE PILAR OU VIGA DE ESTRUTURA CONVENCIONAL DE CONCRETO ARMADO UTILIZANDO AÇO CA-50 DE 10,0 MM - MONTAGEM. AF_06/2022</t>
  </si>
  <si>
    <t>1.6.2.</t>
  </si>
  <si>
    <t>ARMAÇÃO DE PILAR OU VIGA DE ESTRUTURA CONVENCIONAL DE CONCRETO ARMADO UTILIZANDO AÇO CA-50 DE 12,5 MM - MONTAGEM. AF_06/2022</t>
  </si>
  <si>
    <t>1.6.3.</t>
  </si>
  <si>
    <t>ARMAÇÃO DE PILAR OU VIGA DE ESTRUTURA CONVENCIONAL DE CONCRETO ARMADO UTILIZANDO AÇO CA-60 DE 5,0 MM - MONTAGEM. AF_06/2022</t>
  </si>
  <si>
    <t>1.6.4.</t>
  </si>
  <si>
    <t>1.6.5.</t>
  </si>
  <si>
    <t>92263</t>
  </si>
  <si>
    <t>FABRICAÇÃO DE FÔRMA PARA PILARES E ESTRUTURAS SIMILARES, EM CHAPA DE MADEIRA COMPENSADA RESINADA, E = 17 MM. AF_09/2020</t>
  </si>
  <si>
    <t>1.7.</t>
  </si>
  <si>
    <t>SUPERESTRUTURA - VIGA DE AMARRAÇÃO</t>
  </si>
  <si>
    <t>1.7.1.</t>
  </si>
  <si>
    <t>1.7.2.</t>
  </si>
  <si>
    <t>1.7.3.</t>
  </si>
  <si>
    <t>1.7.4.</t>
  </si>
  <si>
    <t>1.7.5.</t>
  </si>
  <si>
    <t>1.7.6.</t>
  </si>
  <si>
    <t>1.7.7.</t>
  </si>
  <si>
    <t>1.8.</t>
  </si>
  <si>
    <t>SUPERESTRUTURA - PILARES</t>
  </si>
  <si>
    <t>1.8.1.</t>
  </si>
  <si>
    <t>1.8.2.</t>
  </si>
  <si>
    <t>1.8.3.</t>
  </si>
  <si>
    <t>1.8.4.</t>
  </si>
  <si>
    <t>1.9.</t>
  </si>
  <si>
    <t>IMPERMEABILIZAÇÃO</t>
  </si>
  <si>
    <t>1.9.1.</t>
  </si>
  <si>
    <t>IMPERMEABILIZAÇÃO DE SUPERFÍCIE COM EMULSÃO ASFÁLTICA, 2 DEMÃOS. AF_09/2023</t>
  </si>
  <si>
    <t>1.9.2.</t>
  </si>
  <si>
    <t>04</t>
  </si>
  <si>
    <t>IMPERMEABILIZAÇÃO PISOS EM ÁREAS MOLHADAS</t>
  </si>
  <si>
    <t>1.10.</t>
  </si>
  <si>
    <t>PISOS INTERNOS E EXTENOS</t>
  </si>
  <si>
    <t>1.10.1.</t>
  </si>
  <si>
    <t>APLICAÇÃO DE LONA PLÁSTICA PARA EXECUÇÃO DE PAVIMENTOS DE CONCRETO. AF_04/2022</t>
  </si>
  <si>
    <t>1.10.2.</t>
  </si>
  <si>
    <t>87757</t>
  </si>
  <si>
    <t>CONTRAPISO EM ARGAMASSA TRAÇO 1:4 (CIMENTO E AREIA), PREPARO MANUAL, APLICADO EM ÁREAS MOLHADAS SOBRE IMPERMEABILIZAÇÃO, ACABAMENTO NÃO REFORÇADO, ESPESSURA 3CM. AF_07/2021</t>
  </si>
  <si>
    <t>1.10.3.</t>
  </si>
  <si>
    <t>Cerâmica anti-derrapante</t>
  </si>
  <si>
    <t>1.10.4.</t>
  </si>
  <si>
    <t>Piso em manta vinílica homogênea com espessura de 2,00 mm (incluindo rodapé e regularização da base)</t>
  </si>
  <si>
    <t>1.10.5.</t>
  </si>
  <si>
    <t>REVESTIMENTO CERÂMICO PARA PISO COM PLACAS TIPO PORCELANATO DE DIMENSÕES 60X60 CM APLICADA EM AMBIENTES DE ÁREA ENTRE 5 M² E 10 M². AF_02/2023_PE</t>
  </si>
  <si>
    <t>1.10.6.</t>
  </si>
  <si>
    <t>REVESTIMENTO CERÂMICO PARA PISO COM PLACAS TIPO PORCELANATO DE DIMENSÕES 60X60 CM APLICADA EM AMBIENTES DE ÁREA MAIOR QUE 10 M². AF_02/2023_PE</t>
  </si>
  <si>
    <t>1.10.7.</t>
  </si>
  <si>
    <t>EXECUÇÃO DE PASSEIO (CALÇADA) OU PISO DE CONCRETO COM CONCRETO MOLDADO IN LOCO, FEITO EM OBRA, ACABAMENTO CONVENCIONAL, NÃO ARMADO. AF_08/2022</t>
  </si>
  <si>
    <t>1.10.8.</t>
  </si>
  <si>
    <t>SOLEIRA EM GRANITO, LARGURA 15 CM, ESPESSURA 2,0 CM. AF_09/2020</t>
  </si>
  <si>
    <t>1.11.</t>
  </si>
  <si>
    <t>PAREDES E PAINÉIS</t>
  </si>
  <si>
    <t>1.11.1.</t>
  </si>
  <si>
    <t>PAREDE COM SISTEMA EM CHAPAS DE GESSO PARA DRYWALL, USO INTERNO, COM DUAS FACES SIMPLES E ESTRUTURA METÁLICA COM GUIAS DUPLAS PARA PAREDES COM ÁREA LÍQUIDA MAIOR OU IGUAL A 6 M2, COM VÃOS. AF_07/2023_PS</t>
  </si>
  <si>
    <t>1.11.2.</t>
  </si>
  <si>
    <t>ALVENARIA DE VEDAÇÃO DE BLOCOS CERÂMICOS FURADOS NA HORIZONTAL DE 9X19X19 CM (ESPESSURA 9 CM) E ARGAMASSA DE ASSENTAMENTO COM PREPARO MANUAL. AF_12/2021</t>
  </si>
  <si>
    <t>1.11.3.</t>
  </si>
  <si>
    <t>ALVENARIA DE VEDAÇÃO COM ELEMENTO VAZADO DE CONCRETO (COBOGÓ) DE 7X50X50CM E ARGAMASSA DE ASSENTAMENTO COM PREPARO EM BETONEIRA. AF_05/2020</t>
  </si>
  <si>
    <t>1.12.</t>
  </si>
  <si>
    <t>REVESTIMENTO</t>
  </si>
  <si>
    <t>1.12.1.</t>
  </si>
  <si>
    <t>CHAPISCO APLICADO EM ALVENARIAS E ESTRUTURAS DE CONCRETO INTERNAS, COM COLHER DE PEDREIRO.  ARGAMASSA TRAÇO 1:3 COM PREPARO EM BETONEIRA 400L. AF_10/2022</t>
  </si>
  <si>
    <t>1.12.2.</t>
  </si>
  <si>
    <t>EMBOÇO, EM ARGAMASSA TRAÇO 1:2:8, PREPARO MECÂNICO, APLICADO MANUALMENTE EM PAREDES INTERNAS, PARA AMBIENTES COM ÁREA MENOR QUE 5M², E = 10MM, COM TALISCAS. AF_03/2024</t>
  </si>
  <si>
    <t>1.12.3.</t>
  </si>
  <si>
    <t>MASSA ÚNICA, EM ARGAMASSA TRAÇO 1:2:8, PREPARO MECÂNICO, APLICADA MANUALMENTE EM PAREDES INTERNAS DE AMBIENTES COM ÁREA ENTRE 5M² E 10M², E = 17,5MM, COM TALISCAS. AF_03/2024</t>
  </si>
  <si>
    <t>1.12.4.</t>
  </si>
  <si>
    <t>REVESTIMENTO CERÂMICO PARA PAREDES EXTERNAS EM PASTILHAS DE PORCELANA 5 X 5 CM (PLACAS DE 30 X 30 CM), ALINHADAS A PRUMO. AF_02/2023</t>
  </si>
  <si>
    <t>1.12.5.</t>
  </si>
  <si>
    <t>REVESTIMENTO CERÂMICO PARA PAREDES INTERNAS COM PLACAS TIPO ESMALTADA EXTRA DE DIMENSÕES 60X60 CM APLICADAS NA ALTURA INTEIRA DAS PAREDES. AF_02/2023_PE</t>
  </si>
  <si>
    <t>1.13.</t>
  </si>
  <si>
    <t>FORRO</t>
  </si>
  <si>
    <t>1.13.1.</t>
  </si>
  <si>
    <t>FORRO EM DRYWALL PARA AMBIENTES RESIDENCIAIS, INCLUSIVE ESTRUTURA UNIDIRECIONAL DE FIXAÇÃO. AF_08/2023_PS</t>
  </si>
  <si>
    <t>1.14.</t>
  </si>
  <si>
    <t>PINTURA</t>
  </si>
  <si>
    <t>1.14.1.</t>
  </si>
  <si>
    <t>APLICAÇÃO MANUAL DE MASSA ACRÍLICA EM PAREDES EXTERNAS DE CASAS, DUAS DEMÃOS. AF_03/2024</t>
  </si>
  <si>
    <t>1.14.2.</t>
  </si>
  <si>
    <t>APLICAÇÃO MANUAL DE TINTA LÁTEX ACRÍLICA EM PANOS COM PRESENÇA DE VÃOS DE EDIFÍCIOS DE MÚLTIPLOS PAVIMENTOS, DUAS DEMÃOS. AF_03/2024</t>
  </si>
  <si>
    <t>1.14.3.</t>
  </si>
  <si>
    <t>FUNDO SELADOR ACRÍLICO, APLICAÇÃO MANUAL EM TETO, UMA DEMÃO. AF_04/2023</t>
  </si>
  <si>
    <t>1.14.4.</t>
  </si>
  <si>
    <t>PINTURA LÁTEX ACRÍLICA PREMIUM, APLICAÇÃO MANUAL EM TETO, DUAS DEMÃOS. AF_04/2023</t>
  </si>
  <si>
    <t>1.14.5.</t>
  </si>
  <si>
    <t>PINTURA COM TINTA ALQUÍDICA DE ACABAMENTO (ESMALTE SINTÉTICO BRILHANTE) APLICADA A ROLO OU PINCEL SOBRE SUPERFÍCIES METÁLICAS (EXCETO PERFIL) EXECUTADO EM OBRA (02 DEMÃOS). AF_01/2020</t>
  </si>
  <si>
    <t>1.15.</t>
  </si>
  <si>
    <t>ESQUADRIAS</t>
  </si>
  <si>
    <t>1.15.1.</t>
  </si>
  <si>
    <t>90062</t>
  </si>
  <si>
    <t>Porta mad. compens. c/ caix. aduela e alizar</t>
  </si>
  <si>
    <t>1.15.2.</t>
  </si>
  <si>
    <t>Ferragens p/ porta interna 2 fls. (c/ ferrolho)</t>
  </si>
  <si>
    <t>cj</t>
  </si>
  <si>
    <t>1.15.3.</t>
  </si>
  <si>
    <t>Ferragens p/ porta interna 1 fl.</t>
  </si>
  <si>
    <t>1.15.4.</t>
  </si>
  <si>
    <t>KIT DE PORTA-PRONTA DE MADEIRA EM ACABAMENTO MELAMÍNICO BRANCO, FOLHA LEVE OU MÉDIA, 60X210CM, EXCLUSIVE FECHADURA, FIXAÇÃO COM PREENCHIMENTO PARCIAL DE ESPUMA EXPANSIVA - FORNECIMENTO E INSTALAÇÃO. AF_12/2019</t>
  </si>
  <si>
    <t>UN</t>
  </si>
  <si>
    <t>1.15.5.</t>
  </si>
  <si>
    <t>KIT DE PORTA-PRONTA DE MADEIRA EM ACABAMENTO MELAMÍNICO BRANCO, FOLHA LEVE OU MÉDIA, 70X210CM, EXCLUSIVE FECHADURA, FIXAÇÃO COM PREENCHIMENTO PARCIAL DE ESPUMA EXPANSIVA - FORNECIMENTO E INSTALAÇÃO. AF_12/2019</t>
  </si>
  <si>
    <t>1.15.6.</t>
  </si>
  <si>
    <t>KIT DE PORTA-PRONTA DE MADEIRA EM ACABAMENTO MELAMÍNICO BRANCO, FOLHA LEVE OU MÉDIA, 90X210, EXCLUSIVE FECHADURA, FIXAÇÃO COM PREENCHIMENTO TOTAL DE ESPUMA EXPANSIVA - FORNECIMENTO E INSTALAÇÃO. AF_12/2019</t>
  </si>
  <si>
    <t>1.15.7.</t>
  </si>
  <si>
    <t>KIT DE PORTA-PRONTA DE MADEIRA EM ACABAMENTO MELAMÍNICO BRANCO, FOLHA LEVE OU MÉDIA, 80X210CM, EXCLUSIVE FECHADURA, FIXAÇÃO COM PREENCHIMENTO PARCIAL DE ESPUMA EXPANSIVA - FORNECIMENTO E INSTALAÇÃO. AF_12/2019</t>
  </si>
  <si>
    <t>1.15.8.</t>
  </si>
  <si>
    <t>JANELA DE ALUMÍNIO DE CORRER COM 2 FOLHAS PARA VIDROS, COM VIDROS, BATENTE, ACABAMENTO COM ACETATO OU BRILHANTE E FERRAGENS. EXCLUSIVE ALIZAR E CONTRAMARCO. FORNECIMENTO E INSTALAÇÃO. AF_12/2019</t>
  </si>
  <si>
    <t>1.15.9.</t>
  </si>
  <si>
    <t>JANELA DE ALUMÍNIO TIPO MAXIM-AR, COM VIDROS, BATENTE E FERRAGENS. EXCLUSIVE ALIZAR, ACABAMENTO E CONTRAMARCO. FORNECIMENTO E INSTALAÇÃO. AF_12/2019</t>
  </si>
  <si>
    <t>1.15.10.</t>
  </si>
  <si>
    <t>GRADIL EM FERRO FIXADO EM VÃOS DE JANELAS, FORMADO POR BARRAS CHATAS DE 25X4,8 MM. AF_04/2019</t>
  </si>
  <si>
    <t>1.15.11.</t>
  </si>
  <si>
    <t>PEITORIL LINEAR EM GRANITO OU MÁRMORE, L = 15CM, COMPRIMENTO DE ATÉ 2M, ASSENTADO COM ARGAMASSA 1:6 COM ADITIVO. AF_11/2020</t>
  </si>
  <si>
    <t>1.15.12.</t>
  </si>
  <si>
    <t>105024</t>
  </si>
  <si>
    <t>VERGA MOLDADA IN LOCO EM CONCRETO, ESPESSURA DE *10* CM. AF_03/2024</t>
  </si>
  <si>
    <t>1.15.13.</t>
  </si>
  <si>
    <t>105029</t>
  </si>
  <si>
    <t>CONTRAVERGA MOLDADA IN LOCO EM CONCRETO, ESPESSURA DE *15* CM. AF_03/2024</t>
  </si>
  <si>
    <t>1.15.14.</t>
  </si>
  <si>
    <t>1.15.15.</t>
  </si>
  <si>
    <t>1.16.</t>
  </si>
  <si>
    <t>COBERTURA</t>
  </si>
  <si>
    <t>1.16.1.</t>
  </si>
  <si>
    <t>71361</t>
  </si>
  <si>
    <t>Estrutura metálica p/ cobertura - 2 águas-vão 20m</t>
  </si>
  <si>
    <t>1.16.2.</t>
  </si>
  <si>
    <t>TELHAMENTO COM TELHA METÁLICA TERMOACÚSTICA E = 30 MM, COM ATÉ 2 ÁGUAS, INCLUSO IÇAMENTO. AF_07/2019</t>
  </si>
  <si>
    <t>1.16.3.</t>
  </si>
  <si>
    <t>TRAMA DE AÇO COMPOSTA POR TERÇAS PARA TELHADOS DE ATÉ 2 ÁGUAS PARA TELHA ONDULADA DE FIBROCIMENTO, METÁLICA, PLÁSTICA OU TERMOACÚSTICA, INCLUSO TRANSPORTE VERTICAL. AF_07/2019</t>
  </si>
  <si>
    <t>1.16.4.</t>
  </si>
  <si>
    <t>INSTALAÇÃO DE TESOURA (INTEIRA OU MEIA), EM AÇO, PARA VÃOS MAIORES OU IGUAIS A 10,0 M E MENORES QUE 12,0 M, INCLUSO IÇAMENTO. AF_07/2019</t>
  </si>
  <si>
    <t>1.16.5.</t>
  </si>
  <si>
    <t>RUFO EM CHAPA DE AÇO GALVANIZADO NÚMERO 24, CORTE DE 25 CM, INCLUSO TRANSPORTE VERTICAL. AF_07/2019</t>
  </si>
  <si>
    <t>1.16.6.</t>
  </si>
  <si>
    <t>CALHA EM CHAPA DE AÇO GALVANIZADO NÚMERO 24, DESENVOLVIMENTO DE 50 CM, INCLUSO TRANSPORTE VERTICAL. AF_07/2019</t>
  </si>
  <si>
    <t>1.16.7.</t>
  </si>
  <si>
    <t>71466</t>
  </si>
  <si>
    <t>Cumeeira em aço galvanizado</t>
  </si>
  <si>
    <t>m</t>
  </si>
  <si>
    <t>1.16.8.</t>
  </si>
  <si>
    <t>TUBO PVC, SERIE NORMAL, ESGOTO PREDIAL, DN 100 MM, FORNECIDO E INSTALADO EM RAMAL DE DESCARGA OU RAMAL DE ESGOTO SANITÁRIO. AF_08/2022</t>
  </si>
  <si>
    <t>1.16.9.</t>
  </si>
  <si>
    <t>CURVA 90 GRAUS, PVC, SERIE R, ÁGUA PLUVIAL, DN 100 MM, JUNTA ELÁSTICA, FORNECIDO E INSTALADO EM RAMAL DE ENCAMINHAMENTO. AF_06/2022</t>
  </si>
  <si>
    <t>1.17.</t>
  </si>
  <si>
    <t>INSTALAÇÕES ELÉTRICAS</t>
  </si>
  <si>
    <t>1.17.1.</t>
  </si>
  <si>
    <t>SENSOR DE PRESENÇA COM FOTOCÉLULA, FIXAÇÃO EM PAREDE - FORNECIMENTO E INSTALAÇÃO. AF_02/2020</t>
  </si>
  <si>
    <t>1.17.2.</t>
  </si>
  <si>
    <t>LUMINÁRIA DE EMERGÊNCIA, COM 30 LÂMPADAS LED DE 2 W, SEM REATOR - FORNECIMENTO E INSTALAÇÃO. AF_02/2020</t>
  </si>
  <si>
    <t>1.17.3.</t>
  </si>
  <si>
    <t>ELETRODUTO FLEXÍVEL LISO, PEAD, DN 40 MM (1 1/4"), PARA CIRCUITOS TERMINAIS, INSTALADO EM FORRO - FORNECIMENTO E INSTALAÇÃO. AF_03/2023_PA</t>
  </si>
  <si>
    <t>1.17.4.</t>
  </si>
  <si>
    <t>ELETRODUTO FLEXÍVEL CORRUGADO REFORÇADO, PVC, DN 25 MM (3/4"), PARA CIRCUITOS TERMINAIS, INSTALADO EM FORRO - FORNECIMENTO E INSTALAÇÃO. AF_03/2023_PA</t>
  </si>
  <si>
    <t>1.17.5.</t>
  </si>
  <si>
    <t>QUADRO DE DISTRIBUIÇÃO DE ENERGIA EM CHAPA DE AÇO GALVANIZADO, DE EMBUTIR, COM BARRAMENTO TRIFÁSICO, PARA 40 DISJUNTORES DIN 100A - FORNECIMENTO E INSTALAÇÃO. AF_10/2020</t>
  </si>
  <si>
    <t>1.17.6.</t>
  </si>
  <si>
    <t>QUADRO DE DISTRIBUIÇÃO DE ENERGIA EM PVC, DE EMBUTIR, SEM BARRAMENTO, PARA 6 DISJUNTORES - FORNECIMENTO E INSTALAÇÃO. AF_10/2020</t>
  </si>
  <si>
    <t>1.17.7.</t>
  </si>
  <si>
    <t>DISJUNTOR BIPOLAR TIPO DIN, CORRENTE NOMINAL DE 20A - FORNECIMENTO E INSTALAÇÃO. AF_10/2020</t>
  </si>
  <si>
    <t>1.17.8.</t>
  </si>
  <si>
    <t>DISJUNTOR MONOPOLAR TIPO DIN, CORRENTE NOMINAL DE 10A - FORNECIMENTO E INSTALAÇÃO. AF_10/2020</t>
  </si>
  <si>
    <t>1.17.9.</t>
  </si>
  <si>
    <t>DISJUNTOR BIPOLAR TIPO DIN, CORRENTE NOMINAL DE 16A - FORNECIMENTO E INSTALAÇÃO. AF_10/2020</t>
  </si>
  <si>
    <t>1.17.10.</t>
  </si>
  <si>
    <t>DISJUNTOR MONOPOLAR TIPO DIN, CORRENTE NOMINAL DE 16A - FORNECIMENTO E INSTALAÇÃO. AF_10/2020</t>
  </si>
  <si>
    <t>1.17.11.</t>
  </si>
  <si>
    <t>DISJUNTOR MONOPOLAR TIPO DIN, CORRENTE NOMINAL DE 20A - FORNECIMENTO E INSTALAÇÃO. AF_10/2020</t>
  </si>
  <si>
    <t>1.17.12.</t>
  </si>
  <si>
    <t>TOMADA ALTA DE EMBUTIR (1 MÓDULO), 2P+T 10 A, INCLUINDO SUPORTE E PLACA - FORNECIMENTO E INSTALAÇÃO. AF_03/2023</t>
  </si>
  <si>
    <t>1.17.13.</t>
  </si>
  <si>
    <t>TOMADA MÉDIA DE EMBUTIR (1 MÓDULO), 2P+T 20 A, INCLUINDO SUPORTE E PLACA - FORNECIMENTO E INSTALAÇÃO. AF_03/2023</t>
  </si>
  <si>
    <t>1.17.14.</t>
  </si>
  <si>
    <t>TOMADA BAIXA DE EMBUTIR (1 MÓDULO), 2P+T 10 A, INCLUINDO SUPORTE E PLACA - FORNECIMENTO E INSTALAÇÃO. AF_03/2023</t>
  </si>
  <si>
    <t>1.17.15.</t>
  </si>
  <si>
    <t>TOMADA ALTA DE EMBUTIR (1 MÓDULO), 2P+T 20 A, INCLUINDO SUPORTE E PLACA - FORNECIMENTO E INSTALAÇÃO. AF_03/2023</t>
  </si>
  <si>
    <t>1.17.16.</t>
  </si>
  <si>
    <t>TOMADA MÉDIA DE EMBUTIR (2 MÓDULOS), 2P+T 10 A, INCLUINDO SUPORTE E PLACA - FORNECIMENTO E INSTALAÇÃO. AF_03/2023</t>
  </si>
  <si>
    <t>1.17.17.</t>
  </si>
  <si>
    <t>TOMADA MÉDIA DE EMBUTIR (2 MÓDULOS), 2P+T 20 A, INCLUINDO SUPORTE E PLACA - FORNECIMENTO E INSTALAÇÃO. AF_03/2023</t>
  </si>
  <si>
    <t>1.17.18.</t>
  </si>
  <si>
    <t>97607</t>
  </si>
  <si>
    <t>LUMINÁRIA ARANDELA TIPO TARTARUGA, DE SOBREPOR, COM 1 LÂMPADA LED DE 6 W, SEM REATOR - FORNECIMENTO E INSTALAÇÃO. AF_02/2020</t>
  </si>
  <si>
    <t>1.17.19.</t>
  </si>
  <si>
    <t>LÂMPADA COMPACTA DE LED 10 W, BASE E27 - FORNECIMENTO E INSTALAÇÃO. AF_02/2020</t>
  </si>
  <si>
    <t>1.17.20.</t>
  </si>
  <si>
    <t>CABO DE COBRE FLEXÍVEL ISOLADO, 2,5 MM², ANTI-CHAMA 450/750 V, PARA CIRCUITOS TERMINAIS - FORNECIMENTO E INSTALAÇÃO. AF_03/2023</t>
  </si>
  <si>
    <t>1.17.21.</t>
  </si>
  <si>
    <t>CABO DE COBRE FLEXÍVEL ISOLADO, 6 MM², ANTI-CHAMA 0,6/1,0 KV, PARA CIRCUITOS TERMINAIS - FORNECIMENTO E INSTALAÇÃO. AF_03/2023</t>
  </si>
  <si>
    <t>1.17.22.</t>
  </si>
  <si>
    <t>CABO DE COBRE FLEXÍVEL ISOLADO, 25 MM², ANTI-CHAMA 0,6/1,0 KV, PARA REDE ENTERRADA DE DISTRIBUIÇÃO DE ENERGIA ELÉTRICA - FORNECIMENTO E INSTALAÇÃO. AF_12/2021</t>
  </si>
  <si>
    <t>1.17.23.</t>
  </si>
  <si>
    <t>CABO DE COBRE FLEXÍVEL ISOLADO, 10 MM², ANTI-CHAMA 0,6/1,0 KV, PARA CIRCUITOS TERMINAIS - FORNECIMENTO E INSTALAÇÃO. AF_03/2023</t>
  </si>
  <si>
    <t>1.17.24.</t>
  </si>
  <si>
    <t>CABO DE COBRE FLEXÍVEL ISOLADO, 4 MM², ANTI-CHAMA 0,6/1,0 KV, PARA CIRCUITOS TERMINAIS - FORNECIMENTO E INSTALAÇÃO. AF_03/2023</t>
  </si>
  <si>
    <t>1.17.25.</t>
  </si>
  <si>
    <t>CAIXA DE INSPEÇÃO PARA ATERRAMENTO, CIRCULAR, EM POLIETILENO, DIÂMETRO INTERNO = 0,3 M. AF_12/2020</t>
  </si>
  <si>
    <t>1.18.</t>
  </si>
  <si>
    <t>INSTALAÇÃO TELEFÔNICA</t>
  </si>
  <si>
    <t>1.18.1.</t>
  </si>
  <si>
    <t>ELETRODUTO RÍGIDO ROSCÁVEL, PVC, DN 20 MM (1/2"), PARA CIRCUITOS TERMINAIS, INSTALADO EM FORRO - FORNECIMENTO E INSTALAÇÃO. AF_03/2023</t>
  </si>
  <si>
    <t>1.18.2.</t>
  </si>
  <si>
    <t>CABO TELEFÔNICO CCI-50 1 PAR, INSTALADO EM ENTRADA DE EDIFICAÇÃO - FORNECIMENTO E INSTALAÇÃO. AF_11/2019</t>
  </si>
  <si>
    <t>1.18.3.</t>
  </si>
  <si>
    <t>CAIXA DE PASSAGEM PARA TELEFONE 15X15X10CM (SOBREPOR), FORNECIMENTO E INSTALACAO. AF_11/2019</t>
  </si>
  <si>
    <t>1.18.4.</t>
  </si>
  <si>
    <t>QUADRO DE DISTRIBUICAO PARA TELEFONE N.3, 40X40X12CM EM CHAPA METALICA, DE EMBUTIR, SEM ACESSORIOS, PADRAO TELEBRAS, FORNECIMENTO E INSTALAÇÃO. AF_11/2019</t>
  </si>
  <si>
    <t>1.18.5.</t>
  </si>
  <si>
    <t>TOMADA DE REDE RJ45 - FORNECIMENTO E INSTALAÇÃO. AF_11/2019</t>
  </si>
  <si>
    <t>1.19.</t>
  </si>
  <si>
    <t>INSTALAÇÕES DE AR CONDICIONADO</t>
  </si>
  <si>
    <t>1.19.1.</t>
  </si>
  <si>
    <t>09</t>
  </si>
  <si>
    <t>Ponto de Gás p/Split até 30.000 BTU's (10m) (Obs.: Baseado na composição SEDOP Nº 231085, mantidos os coeficientes, alterando os preços para base SINAPI)</t>
  </si>
  <si>
    <t>Pt</t>
  </si>
  <si>
    <t>1.19.2.</t>
  </si>
  <si>
    <t>Cotação</t>
  </si>
  <si>
    <t>001</t>
  </si>
  <si>
    <t>FORNECIMENTO E INSTALAÇÕES DE SISTEMA DE REFRIGERAÇÃO CONFORME PROJETO</t>
  </si>
  <si>
    <t>UND</t>
  </si>
  <si>
    <t>1.19.3.</t>
  </si>
  <si>
    <t>10</t>
  </si>
  <si>
    <t>Ponto  de Dreno p/split (10m) (Obs.: Baseado na composição SEDOP Nº 231084, mantidos os coeficientes, alterando os preços para base SINAPI)</t>
  </si>
  <si>
    <t>1.20.</t>
  </si>
  <si>
    <t>INSTALAÇÕES DE FLUÍDOS MEDICINAIS</t>
  </si>
  <si>
    <t>1.20.1.</t>
  </si>
  <si>
    <t>06</t>
  </si>
  <si>
    <t xml:space="preserve">INSTALAÇÕES DE FLUIDOS MECDICINAIS </t>
  </si>
  <si>
    <t>1.21.</t>
  </si>
  <si>
    <t>INSTALAÇÕES DE COMBATE A INCÊNDIO E PÂNICO</t>
  </si>
  <si>
    <t>1.21.1.</t>
  </si>
  <si>
    <t>EXTINTOR DE INCÊNDIO PORTÁTIL COM CARGA DE PQS DE 6 KG, CLASSE BC - FORNECIMENTO E INSTALAÇÃO. AF_10/2020_PE</t>
  </si>
  <si>
    <t>1.21.2.</t>
  </si>
  <si>
    <t>03</t>
  </si>
  <si>
    <t>PLACA DE SINALIZACAO DE SEGURANCA, FOTOLUMINESCENTE</t>
  </si>
  <si>
    <t>1.22.</t>
  </si>
  <si>
    <t>INSTALAÇÕES HIDRÁULICAS</t>
  </si>
  <si>
    <t>1.22.1.</t>
  </si>
  <si>
    <t>TUBO, PVC, SOLDÁVEL, DN  25 MM, INSTALADO EM RESERVAÇÃO PREDIAL DE ÁGUA - FORNECIMENTO E INSTALAÇÃO. AF_04/2024</t>
  </si>
  <si>
    <t>1.22.2.</t>
  </si>
  <si>
    <t>TUBO, PVC, SOLDÁVEL, DN 40 MM, INSTALADO EM RESERVAÇÃO PREDIAL DE ÁGUA - FORNECIMENTO E INSTALAÇÃO. AF_04/2024</t>
  </si>
  <si>
    <t>1.22.3.</t>
  </si>
  <si>
    <t>TUBO, PVC, SOLDÁVEL, DN 32 MM, INSTALADO EM RESERVAÇÃO PREDIAL DE ÁGUA - FORNECIMENTO E INSTALAÇÃO. AF_04/2024</t>
  </si>
  <si>
    <t>1.22.4.</t>
  </si>
  <si>
    <t>11</t>
  </si>
  <si>
    <t>PONTO DE ÁGUA, INCLUSO TUBOS E CONEXÕES (Obs.: Baseado na composição SEDOP Nº 180299, mantidos os coeficientes, alterando os preços para base SINAPI)</t>
  </si>
  <si>
    <t>1.22.5.</t>
  </si>
  <si>
    <t>KIT CAVALETE PARA MEDIÇÃO DE ÁGUA - ENTRADA PRINCIPAL, EM AÇO GALVANIZADO DN 32 MM (1 1/4") - FORNECIMENTO E INSTALAÇÃO (EXCLUSIVE HIDRÔMETRO). AF_03/2024</t>
  </si>
  <si>
    <t>1.22.6.</t>
  </si>
  <si>
    <t>96805</t>
  </si>
  <si>
    <t>KIT CHASSI PEX, PRÉ-FABRICADO, PARA CHUVEIRO, INCLUSO QUADRO METÁLICO, TUBOS, REGISTROS DE PRESSÃO E CONEXÕES POR ANEL DESLIZANTE - FORNECIMENTO E INSTALAÇÃO. AF_02/2023</t>
  </si>
  <si>
    <t>1.22.7.</t>
  </si>
  <si>
    <t>REGISTRO DE PRESSÃO BRUTO, LATÃO, ROSCÁVEL, 3/4", COM ACABAMENTO E CANOPLA CROMADOS - FORNECIMENTO E INSTALAÇÃO. AF_08/2021</t>
  </si>
  <si>
    <t>1.22.8.</t>
  </si>
  <si>
    <t>REGISTRO DE ESFERA, PVC, SOLDÁVEL, COM VOLANTE, DN  40 MM - FORNECIMENTO E INSTALAÇÃO. AF_08/2021</t>
  </si>
  <si>
    <t>1.22.9.</t>
  </si>
  <si>
    <t>CAIXA ENTERRADA HIDRÁULICA RETANGULAR, EM CONCRETO PRÉ-MOLDADO, DIMENSÕES INTERNAS: 0,6X0,6X0,5 M. AF_12/2020</t>
  </si>
  <si>
    <t>1.23.</t>
  </si>
  <si>
    <t>INSTALAÇÕES SANITÁRIAS</t>
  </si>
  <si>
    <t>1.23.1.</t>
  </si>
  <si>
    <t>CAIXA ENTERRADA HIDRÁULICA RETANGULAR, EM ALVENARIA COM BLOCOS DE CONCRETO, DIMENSÕES INTERNAS: 0,6X0,6X0,6 M PARA REDE DE DRENAGEM. AF_12/2020</t>
  </si>
  <si>
    <t>1.23.2.</t>
  </si>
  <si>
    <t>CAIXA DE GORDURA PEQUENA (CAPACIDADE: 19 L), CIRCULAR, EM PVC, DIÂMETRO INTERNO= 0,3 M. AF_12/2020</t>
  </si>
  <si>
    <t>1.23.3.</t>
  </si>
  <si>
    <t>CAIXA SIFONADA, PVC, DN 100 X 100 X 50 MM, JUNTA ELÁSTICA, FORNECIDA E INSTALADA EM RAMAL DE DESCARGA OU EM RAMAL DE ESGOTO SANITÁRIO. AF_08/2022</t>
  </si>
  <si>
    <t>1.23.4.</t>
  </si>
  <si>
    <t>RALO SIFONADO, PVC, DN 100 X 40 MM, JUNTA SOLDÁVEL, FORNECIDO E INSTALADO EM RAMAL DE DESCARGA OU EM RAMAL DE ESGOTO SANITÁRIO. AF_08/2022</t>
  </si>
  <si>
    <t>1.23.5.</t>
  </si>
  <si>
    <t>1.23.6.</t>
  </si>
  <si>
    <t>TUBO PVC, SERIE NORMAL, ESGOTO PREDIAL, DN 40 MM, FORNECIDO E INSTALADO EM RAMAL DE DESCARGA OU RAMAL DE ESGOTO SANITÁRIO. AF_08/2022</t>
  </si>
  <si>
    <t>1.23.7.</t>
  </si>
  <si>
    <t>TUBO PVC, SERIE NORMAL, ESGOTO PREDIAL, DN 50 MM, FORNECIDO E INSTALADO EM RAMAL DE DESCARGA OU RAMAL DE ESGOTO SANITÁRIO. AF_08/2022</t>
  </si>
  <si>
    <t>1.23.8.</t>
  </si>
  <si>
    <t>CURVA LONGA 90 GRAUS, PVC, SERIE NORMAL, ESGOTO PREDIAL, DN 40 MM, JUNTA SOLDÁVEL, FORNECIDO E INSTALADO EM RAMAL DE DESCARGA OU RAMAL DE ESGOTO SANITÁRIO. AF_08/2022</t>
  </si>
  <si>
    <t>1.23.9.</t>
  </si>
  <si>
    <t>CURVA LONGA 90 GRAUS, PVC, SERIE NORMAL, ESGOTO PREDIAL, DN 50 MM, JUNTA ELÁSTICA, FORNECIDO E INSTALADO EM RAMAL DE DESCARGA OU RAMAL DE ESGOTO SANITÁRIO. AF_08/2022</t>
  </si>
  <si>
    <t>1.23.10.</t>
  </si>
  <si>
    <t>JOELHO 45 GRAUS, PVC, SERIE NORMAL, ESGOTO PREDIAL, DN 40 MM, JUNTA SOLDÁVEL, FORNECIDO E INSTALADO EM RAMAL DE DESCARGA OU RAMAL DE ESGOTO SANITÁRIO. AF_08/2022</t>
  </si>
  <si>
    <t>1.23.11.</t>
  </si>
  <si>
    <t>JOELHO 45 GRAUS, PVC, SERIE NORMAL, ESGOTO PREDIAL, DN 50 MM, JUNTA ELÁSTICA, FORNECIDO E INSTALADO EM RAMAL DE DESCARGA OU RAMAL DE ESGOTO SANITÁRIO. AF_08/2022</t>
  </si>
  <si>
    <t>1.23.12.</t>
  </si>
  <si>
    <t>JOELHO 45 GRAUS, PVC, SERIE NORMAL, ESGOTO PREDIAL, DN 100 MM, JUNTA ELÁSTICA, FORNECIDO E INSTALADO EM RAMAL DE DESCARGA OU RAMAL DE ESGOTO SANITÁRIO. AF_08/2022</t>
  </si>
  <si>
    <t>1.23.13.</t>
  </si>
  <si>
    <t>JOELHO 90 GRAUS, PVC, SERIE NORMAL, ESGOTO PREDIAL, DN 40 MM, JUNTA SOLDÁVEL, FORNECIDO E INSTALADO EM RAMAL DE DESCARGA OU RAMAL DE ESGOTO SANITÁRIO. AF_08/2022</t>
  </si>
  <si>
    <t>1.23.14.</t>
  </si>
  <si>
    <t>JOELHO 90 GRAUS, PVC, SERIE NORMAL, ESGOTO PREDIAL, DN 50 MM, JUNTA ELÁSTICA, FORNECIDO E INSTALADO EM RAMAL DE DESCARGA OU RAMAL DE ESGOTO SANITÁRIO. AF_08/2022</t>
  </si>
  <si>
    <t>1.23.15.</t>
  </si>
  <si>
    <t>JOELHO 90 GRAUS, PVC, SERIE NORMAL, ESGOTO PREDIAL, DN 100 MM, JUNTA ELÁSTICA, FORNECIDO E INSTALADO EM RAMAL DE DESCARGA OU RAMAL DE ESGOTO SANITÁRIO. AF_08/2022</t>
  </si>
  <si>
    <t>1.23.16.</t>
  </si>
  <si>
    <t>JUNÇÃO SIMPLES, PVC, SERIE NORMAL, ESGOTO PREDIAL, DN 50 X 50 MM, JUNTA ELÁSTICA, FORNECIDO E INSTALADO EM RAMAL DE DESCARGA OU RAMAL DE ESGOTO SANITÁRIO. AF_08/2022</t>
  </si>
  <si>
    <t>1.23.17.</t>
  </si>
  <si>
    <t>JUNÇÃO SIMPLES, PVC, SERIE NORMAL, ESGOTO PREDIAL, DN 100 X 100 MM, JUNTA ELÁSTICA, FORNECIDO E INSTALADO EM RAMAL DE DESCARGA OU RAMAL DE ESGOTO SANITÁRIO. AF_08/2022</t>
  </si>
  <si>
    <t>1.23.18.</t>
  </si>
  <si>
    <t>LUVA SIMPLES, PVC, SERIE NORMAL, ESGOTO PREDIAL, DN 50 MM, JUNTA ELÁSTICA, FORNECIDO E INSTALADO EM RAMAL DE DESCARGA OU RAMAL DE ESGOTO SANITÁRIO. AF_08/2022</t>
  </si>
  <si>
    <t>1.23.19.</t>
  </si>
  <si>
    <t>LUVA SIMPLES, PVC, SERIE NORMAL, ESGOTO PREDIAL, DN 100 MM, JUNTA ELÁSTICA, FORNECIDO E INSTALADO EM RAMAL DE DESCARGA OU RAMAL DE ESGOTO SANITÁRIO. AF_08/2022</t>
  </si>
  <si>
    <t>1.23.20.</t>
  </si>
  <si>
    <t>TE, PVC, SERIE NORMAL, ESGOTO PREDIAL, DN 40 X 40 MM, JUNTA SOLDÁVEL, FORNECIDO E INSTALADO EM RAMAL DE DESCARGA OU RAMAL DE ESGOTO SANITÁRIO. AF_08/2022</t>
  </si>
  <si>
    <t>1.23.21.</t>
  </si>
  <si>
    <t>TE, PVC, SERIE NORMAL, ESGOTO PREDIAL, DN 50 X 50 MM, JUNTA ELÁSTICA, FORNECIDO E INSTALADO EM RAMAL DE DESCARGA OU RAMAL DE ESGOTO SANITÁRIO. AF_08/2022</t>
  </si>
  <si>
    <t>1.23.22.</t>
  </si>
  <si>
    <t>TE, PVC, SÉRIE NORMAL, ESGOTO PREDIAL, DN 100 X 50 MM, JUNTA ELÁSTICA, FORNECIDO E INSTALADO EM RAMAL DE DESCARGA OU RAMAL DE ESGOTO SANITÁRIO. AF_08/2022</t>
  </si>
  <si>
    <t>1.23.23.</t>
  </si>
  <si>
    <t>TE, PVC, SERIE NORMAL, ESGOTO PREDIAL, DN 100 X 100 MM, JUNTA ELÁSTICA, FORNECIDO E INSTALADO EM RAMAL DE DESCARGA OU RAMAL DE ESGOTO SANITÁRIO. AF_08/2022</t>
  </si>
  <si>
    <t>1.23.24.</t>
  </si>
  <si>
    <t>SUMIDOURO CIRCULAR, EM CONCRETO PRÉ-MOLDADO, DIÂMETRO INTERNO = 2,38 M, ALTURA INTERNA = 2,50 M, ÁREA DE INFILTRAÇÃO: 21,3 M² (PARA 8 CONTRIBUINTES). AF_12/2020_PA</t>
  </si>
  <si>
    <t>1.23.25.</t>
  </si>
  <si>
    <t>TANQUE SÉPTICO RETANGULAR, EM ALVENARIA COM TIJOLOS CERÂMICOS MACIÇOS, DIMENSÕES INTERNAS: 1,6 X 4,6 X H=2,4 M, VOLUME ÚTIL: 14720 L (PARA 105 CONTRIBUINTES). AF_12/2020</t>
  </si>
  <si>
    <t>1.23.26.</t>
  </si>
  <si>
    <t>FILTRO ANAERÓBIO RETANGULAR, EM ALVENARIA COM TIJOLOS CERÂMICOS MACIÇOS, DIMENSÕES INTERNAS: 0,8 X 1,2 X H=1,67 M, VOLUME ÚTIL: 1152 L (PARA 5 CONTRIBUINTES). AF_12/2020</t>
  </si>
  <si>
    <t>1.24.</t>
  </si>
  <si>
    <t>INSTALAÇÕES METAIS, ACESSÓRIOS E LOUÇAS</t>
  </si>
  <si>
    <t>1.24.1.</t>
  </si>
  <si>
    <t>BARRA DE APOIO RETA, EM ALUMINIO, COMPRIMENTO 60 CM,  FIXADA NA PAREDE - FORNECIMENTO E INSTALAÇÃO. AF_01/2020</t>
  </si>
  <si>
    <t>1.24.2.</t>
  </si>
  <si>
    <t>BARRA DE APOIO RETA, EM ACO INOX POLIDO, COMPRIMENTO 90 CM,  FIXADA NA PAREDE - FORNECIMENTO E INSTALAÇÃO. AF_01/2020</t>
  </si>
  <si>
    <t>1.24.3.</t>
  </si>
  <si>
    <t>KIT DE ACESSORIOS PARA BANHEIRO EM METAL CROMADO, 5 PECAS, INCLUSO FIXAÇÃO. AF_01/2020</t>
  </si>
  <si>
    <t>1.24.4.</t>
  </si>
  <si>
    <t>05</t>
  </si>
  <si>
    <t>BANCADA EM GRANITO</t>
  </si>
  <si>
    <t>1.24.5.</t>
  </si>
  <si>
    <t>VASO SANITARIO SIFONADO CONVENCIONAL PARA PCD SEM FURO FRONTAL COM  LOUÇA BRANCA SEM ASSENTO -  FORNECIMENTO E INSTALAÇÃO. AF_01/2020</t>
  </si>
  <si>
    <t>1.24.6.</t>
  </si>
  <si>
    <t>VASO SANITÁRIO SIFONADO COM CAIXA ACOPLADA LOUÇA BRANCA - FORNECIMENTO E INSTALAÇÃO. AF_01/2020</t>
  </si>
  <si>
    <t>1.24.7.</t>
  </si>
  <si>
    <t>CHUVEIRO ELÉTRICO COMUM CORPO PLÁSTICO, TIPO DUCHA - FORNECIMENTO E INSTALAÇÃO. AF_01/2020</t>
  </si>
  <si>
    <t>1.24.8.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</si>
  <si>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</si>
  <si>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1.24.9.</t>
  </si>
  <si>
    <t>1.24.10.</t>
  </si>
  <si>
    <t>TORNEIRA CROMADA LONGA, DE PAREDE, 1/2" OU 3/4", PARA PIA DE COZINHA, PADRÃO POPULAR - FORNECIMENTO E INSTALAÇÃO. AF_01/2020</t>
  </si>
  <si>
    <t>1.24.11.</t>
  </si>
  <si>
    <t>CUBA DE EMBUTIR DE AÇO INOXIDÁVEL MÉDIA, INCLUSO VÁLVULA TIPO AMERICANA EM METAL CROMADO E SIFÃO FLEXÍVEL EM PVC - FORNECIMENTO E INSTALAÇÃO. AF_01/2020</t>
  </si>
  <si>
    <t>1.24.12.</t>
  </si>
  <si>
    <t>TORNEIRA CROMADA TUBO MÓVEL, DE MESA, 1/2" OU 3/4", PARA PIA DE COZINHA, PADRÃO ALTO - FORNECIMENTO E INSTALAÇÃO. AF_01/2020</t>
  </si>
  <si>
    <t>1.25.</t>
  </si>
  <si>
    <t>PAISAGISMO</t>
  </si>
  <si>
    <t>1.25.1.</t>
  </si>
  <si>
    <t>PLANTIO DE GRAMA EM PAVIMENTO CONCREGRAMA. AF_05/2018</t>
  </si>
  <si>
    <t>1.25.2.</t>
  </si>
  <si>
    <t>PLANTIO DE ÁRVORE ORNAMENTAL COM ALTURA DE MUDA MENOR OU IGUAL A 2,00 M. AF_05/2018</t>
  </si>
  <si>
    <t>1.26.</t>
  </si>
  <si>
    <t>SERVIÇOS FINAIS</t>
  </si>
  <si>
    <t>1.26.1.</t>
  </si>
  <si>
    <t>Limpeza geral e entrega da obra</t>
  </si>
  <si>
    <t>1.26.2.</t>
  </si>
  <si>
    <t>Placa de inauguração  em aço inox/letras bx. relevo- (40 x 30cm)</t>
  </si>
  <si>
    <t>un</t>
  </si>
  <si>
    <t>1.27.</t>
  </si>
  <si>
    <t>ADMINISTRAÇÃO LOCAL</t>
  </si>
  <si>
    <t>1.27.1.</t>
  </si>
  <si>
    <t>08</t>
  </si>
  <si>
    <t>1.27.2.</t>
  </si>
  <si>
    <t>1.27.3.</t>
  </si>
  <si>
    <t>1.27.4.</t>
  </si>
  <si>
    <t>1.27.5.</t>
  </si>
  <si>
    <t>1.27.6.</t>
  </si>
  <si>
    <t>1.27.7.</t>
  </si>
  <si>
    <t>1.27.8.</t>
  </si>
  <si>
    <t>PREFEITURA MUNICIPAL DE SANTARÉM</t>
  </si>
  <si>
    <t>SECRETARIA MUNICIPAL DE INFRAESTRUTURA – SEMINFRA</t>
  </si>
  <si>
    <t>C.N.P.J. (MF) N º 05.182.233/0007-61</t>
  </si>
  <si>
    <t>LOCAL: Santarém - PA</t>
  </si>
  <si>
    <t>BDI</t>
  </si>
  <si>
    <t>PLANILHA ORÇAMENTÁRIA</t>
  </si>
  <si>
    <t>OBJETO: Reforma de Unidade de Atenção Especializada em Saúde</t>
  </si>
  <si>
    <t>DATA: 28/08/2021</t>
  </si>
  <si>
    <t>A)</t>
  </si>
  <si>
    <t>Despesas Indiretas e Lucro</t>
  </si>
  <si>
    <t>Administração Central</t>
  </si>
  <si>
    <t>2.</t>
  </si>
  <si>
    <t>Garantia + Seguro</t>
  </si>
  <si>
    <t>3.</t>
  </si>
  <si>
    <t>Risco</t>
  </si>
  <si>
    <t>4.</t>
  </si>
  <si>
    <t>Despesas Financeiras</t>
  </si>
  <si>
    <t>5.</t>
  </si>
  <si>
    <t>Lucro</t>
  </si>
  <si>
    <t>B)</t>
  </si>
  <si>
    <t>Tributos</t>
  </si>
  <si>
    <t>ISSQN (do local da Obra)</t>
  </si>
  <si>
    <t>PIS/PASEP</t>
  </si>
  <si>
    <t>CONFINS</t>
  </si>
  <si>
    <t>Contribuição Previdênciaria sobre a Receita Bruta</t>
  </si>
  <si>
    <t>C)</t>
  </si>
  <si>
    <t>Valor Final do BDI (Após aplicação da fórmula)</t>
  </si>
  <si>
    <t xml:space="preserve">BDI = </t>
  </si>
  <si>
    <t xml:space="preserve">1+ ( AC + S + R + G) * (1 + DF) * (1 + L)      </t>
  </si>
  <si>
    <t>(1  -   I)</t>
  </si>
  <si>
    <t>NOMENCLATURAS</t>
  </si>
  <si>
    <r>
      <t xml:space="preserve">AC = </t>
    </r>
    <r>
      <rPr>
        <sz val="10"/>
        <rFont val="Arial"/>
        <family val="2"/>
      </rPr>
      <t>Taxa de Rateio da Administração Central;</t>
    </r>
  </si>
  <si>
    <r>
      <t xml:space="preserve">DF = </t>
    </r>
    <r>
      <rPr>
        <sz val="10"/>
        <rFont val="Arial"/>
        <family val="2"/>
      </rPr>
      <t>Taxa das Despesas Financeiras;</t>
    </r>
  </si>
  <si>
    <r>
      <t xml:space="preserve">R   = </t>
    </r>
    <r>
      <rPr>
        <sz val="10"/>
        <rFont val="Arial"/>
        <family val="2"/>
      </rPr>
      <t xml:space="preserve"> Taxa de Risco, Seguro e Garantia do Empreendimento;</t>
    </r>
  </si>
  <si>
    <r>
      <t xml:space="preserve">I    = </t>
    </r>
    <r>
      <rPr>
        <sz val="10"/>
        <rFont val="Arial"/>
        <family val="2"/>
      </rPr>
      <t>Taxa de Tributos;</t>
    </r>
  </si>
  <si>
    <r>
      <t xml:space="preserve">L   = </t>
    </r>
    <r>
      <rPr>
        <sz val="10"/>
        <rFont val="Arial"/>
        <family val="2"/>
      </rPr>
      <t>Taxa de Lucro</t>
    </r>
  </si>
  <si>
    <t>COMPOSIÇÃO ANALÍTICA DA TAXA DE B.D.I. - 1</t>
  </si>
  <si>
    <t>COMPOSIÇÃO ANALÍTICA DA TAXA DE B.D.I. - 2</t>
  </si>
  <si>
    <t/>
  </si>
  <si>
    <t>FISICO</t>
  </si>
  <si>
    <t>FINANCEIRO</t>
  </si>
  <si>
    <t>ITEM</t>
  </si>
  <si>
    <t>DESCRIÇÃO</t>
  </si>
  <si>
    <t>VALOR</t>
  </si>
  <si>
    <t>MESES</t>
  </si>
  <si>
    <t>CRONOGRAMA FISICO E FINANCEIRO</t>
  </si>
  <si>
    <t>COMPOSIÇÃO</t>
  </si>
  <si>
    <t>02</t>
  </si>
  <si>
    <t>Ponto eletrico estabilizado (incl. eletr.,cx.,fiaçao e tomada) 20A</t>
  </si>
  <si>
    <t>88264</t>
  </si>
  <si>
    <t>ELETRICISTA COM ENCARGOS COMPLEMENTARES</t>
  </si>
  <si>
    <t>H</t>
  </si>
  <si>
    <t>88247</t>
  </si>
  <si>
    <t>AUXILIAR DE ELETRICISTA COM ENCARGOS COMPLEMENTARES</t>
  </si>
  <si>
    <t>SINAPI-I</t>
  </si>
  <si>
    <t>2674</t>
  </si>
  <si>
    <t xml:space="preserve">ELETRODUTO DE PVC RIGIDO ROSCAVEL DE 3/4 ", SEM LUVA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</si>
  <si>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</si>
  <si>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>38075</t>
  </si>
  <si>
    <t xml:space="preserve">TOMADA 2P+T 20A 250V, CONJUNTO MONTADO PARA EMBUTIR 4" X 2" (PLACA + SUPORTE + MODULO)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</si>
  <si>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</si>
  <si>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91875</t>
  </si>
  <si>
    <t>LUVA PARA ELETRODUTO, PVC, ROSCÁVEL, DN 25 MM (3/4"), PARA CIRCUITOS TERMINAIS, INSTALADA EM FORRO - FORNECIMENTO E INSTALAÇÃO. AF_03/2023</t>
  </si>
  <si>
    <t>1570</t>
  </si>
  <si>
    <t xml:space="preserve">TERMINAL A COMPRESSAO EM COBRE ESTANHADO PARA CABO 2,5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</si>
  <si>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91927</t>
  </si>
  <si>
    <t>CABO DE COBRE FLEXÍVEL ISOLADO, 2,5 MM², ANTI-CHAMA 0,6/1,0 KV, PARA CIRCUITOS TERMINAIS - FORNECIMENTO E INSTALAÇÃO. AF_03/2023</t>
  </si>
  <si>
    <t>91914</t>
  </si>
  <si>
    <t>CURVA 90 GRAUS PARA ELETRODUTO, PVC, ROSCÁVEL, DN 25 MM (3/4"), PARA CIRCUITOS TERMINAIS, INSTALADA EM PAREDE - FORNECIMENTO E INSTALAÇÃO. AF_03/2023</t>
  </si>
  <si>
    <t>857</t>
  </si>
  <si>
    <t xml:space="preserve">CABO DE COBRE NU 16 MM2 MEIO-DURO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</si>
  <si>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88239</t>
  </si>
  <si>
    <t>AJUDANTE DE CARPINTEIRO COM ENCARGOS COMPLEMENTARES</t>
  </si>
  <si>
    <t>88262</t>
  </si>
  <si>
    <t>CARPINTEIRO DE FORMAS COM ENCARGOS COMPLEMENTARES</t>
  </si>
  <si>
    <t>37539</t>
  </si>
  <si>
    <t xml:space="preserve">PLACA DE SINALIZACAO DE SEGURANCA CONTRA INCENDIO, FOTOLUMINESCENTE, RETANGULAR, *13 X 26*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</si>
  <si>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88270</t>
  </si>
  <si>
    <t>IMPERMEABILIZADOR COM ENCARGOS COMPLEMENTARES</t>
  </si>
  <si>
    <t>88243</t>
  </si>
  <si>
    <t>AJUDANTE ESPECIALIZADO COM ENCARGOS COMPLEMENTARES</t>
  </si>
  <si>
    <t>1379</t>
  </si>
  <si>
    <t xml:space="preserve">CIMENTO PORTLAND COMPOSTO CP II-32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</si>
  <si>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KG    </t>
  </si>
  <si>
    <t>370</t>
  </si>
  <si>
    <t xml:space="preserve">AREIA MEDIA - POSTO JAZIDA/FORNECEDOR (RETIRADO NA JAZIDA, SEM TRANSPORTE)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</si>
  <si>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M3    </t>
  </si>
  <si>
    <t>123</t>
  </si>
  <si>
    <t xml:space="preserve">ADITIVO IMPERMEABILIZANTE DE PEGA NORMAL PARA ARGAMASSAS E CONCRETOS SEM ARMACAO, LIQUIDO E ISENTO DE CLORETOS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</si>
  <si>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</si>
  <si>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>88274</t>
  </si>
  <si>
    <t>MARMORISTA/GRANITEIRO COM ENCARGOS COMPLEMENTARES</t>
  </si>
  <si>
    <t>37329</t>
  </si>
  <si>
    <t xml:space="preserve">REJUNTE EPOXI, QUALQUER COR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</si>
  <si>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4823</t>
  </si>
  <si>
    <t xml:space="preserve">MASSA PLASTICA PARA MARMORE/GRANITO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</si>
  <si>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37591</t>
  </si>
  <si>
    <t xml:space="preserve">SUPORTE MAO-FRANCESA EM ACO, ABAS IGUAIS 40 CM, CAPACIDADE MINIMA 70 KG, BRANCO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</si>
  <si>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11795</t>
  </si>
  <si>
    <t xml:space="preserve">GRANITO PARA BANCADA, POLIDO, TIPO ANDORINHA/ QUARTZ/ CASTELO/ CORUMBA OU OUTROS EQUIVALENTES DA REGIAO, E= *2,5*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</si>
  <si>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</si>
  <si>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>93565</t>
  </si>
  <si>
    <t>ENGENHEIRO CIVIL DE OBRA JUNIOR COM ENCARGOS COMPLEMENTARES</t>
  </si>
  <si>
    <t>MES</t>
  </si>
  <si>
    <t>93572</t>
  </si>
  <si>
    <t>ENCARREGADO GERAL DE OBRAS COM ENCARGOS COMPLEMENTARES</t>
  </si>
  <si>
    <t>93564</t>
  </si>
  <si>
    <t>APONTADOR OU APROPRIADOR COM ENCARGOS COMPLEMENTARES</t>
  </si>
  <si>
    <t>90777</t>
  </si>
  <si>
    <t>103837-1</t>
  </si>
  <si>
    <t>TUBO EM COBRE RÍGIDO, DN 35 MM, CLASSE A, SEM ISOLAMENTO, INSTALADO EM RAMAL E SUB-RAMAL DE GÁS MEDICINAL - FORNECIMENTO E INSTALAÇÃO. AF_04/2022</t>
  </si>
  <si>
    <t>88248</t>
  </si>
  <si>
    <t>AUXILIAR DE ENCANADOR OU BOMBEIRO HIDRÁULICO COM ENCARGOS COMPLEMENTARES</t>
  </si>
  <si>
    <t>88267</t>
  </si>
  <si>
    <t>ENCANADOR OU BOMBEIRO HIDRÁULICO COM ENCARGOS COMPLEMENTARES</t>
  </si>
  <si>
    <t>39750</t>
  </si>
  <si>
    <t xml:space="preserve">TUBO DE COBRE CLASSE "A", DN = 1 1/4" (35 MM), PARA INSTALACOES DE MEDIA PRESSAO PARA GASES COMBUSTIVEIS E MEDICINAIS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</si>
  <si>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103837-2</t>
  </si>
  <si>
    <t>TUBO EM COBRE RÍGIDO, DN 42 MM, CLASSE A, SEM ISOLAMENTO, INSTALADO EM RAMAL E SUB-RAMAL DE GÁS MEDICINAL - FORNECIMENTO E INSTALAÇÃO. AF_04/2022</t>
  </si>
  <si>
    <t>39751</t>
  </si>
  <si>
    <t xml:space="preserve">TUBO DE COBRE CLASSE "A", DN = 1 1/2" (42 MM), PARA INSTALACOES DE MEDIA PRESSAO PARA GASES COMBUSTIVEIS E MEDICINAIS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</si>
  <si>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COTOVELO EM COBRE, DN 28 MM, 90 GRAUS, SEM ANEL DE SOLDA, INSTALADO EM RAMAL E SUB-RAMAL DE GÁS MEDICINAL - FORNECIMENTO E INSTALAÇÃO. AF_04/2022</t>
  </si>
  <si>
    <t>10,0</t>
  </si>
  <si>
    <t>COTOVELO EM COBRE, DN 35 MM, 90 GRAUS, SEM ANEL DE SOLDA, INSTALADO EM PRUMADA DE HIDRÁULICA PREDIAL - FORNECIMENTO E INSTALAÇÃO. AF_04/2022</t>
  </si>
  <si>
    <t>80,0</t>
  </si>
  <si>
    <t>COTOVELO EM COBRE, DN 42 MM, 90 GRAUS, SEM ANEL DE SOLDA, INSTALADO EM PRUMADA DE HIDRÁULICA PREDIAL - FORNECIMENTO E INSTALAÇÃO. AF_04/2022</t>
  </si>
  <si>
    <t>40,0</t>
  </si>
  <si>
    <t>TÊ EM COBRE, DN 15 MM, SEM ANEL DE SOLDA, INSTALADO EM RAMAL E SUB-RAMAL DE GÁS MEDICINAL - FORNECIMENTO E INSTALAÇÃO. AF_04/2022</t>
  </si>
  <si>
    <t>107,0</t>
  </si>
  <si>
    <t>TÊ EM COBRE, DN 28 MM, SEM ANEL DE SOLDA, INSTALADO EM RAMAL E SUB-RAMAL DE GÁS MEDICINAL - FORNECIMENTO E INSTALAÇÃO. AF_04/2022</t>
  </si>
  <si>
    <t>4,0</t>
  </si>
  <si>
    <t>TE EM COBRE, DN 35 MM, SEM ANEL DE SOLDA, INSTALADO EM PRUMADA DE HIDRÁULICA PREDIAL - FORNECIMENTO E INSTALAÇÃO. AF_04/2022</t>
  </si>
  <si>
    <t>TE EM COBRE, DN 42 MM, SEM ANEL DE SOLDA, INSTALADO EM PRUMADA DE HIDRÁULICA PREDIAL - FORNECIMENTO E INSTALAÇÃO. AF_04/2022</t>
  </si>
  <si>
    <t>30,0</t>
  </si>
  <si>
    <t>BUCHA DE REDUÇÃO EM COBRE, DN 22 MM X 15 MM, SEM ANEL DE SOLDA, PONTA X BOLSA, INSTALADO EM RAMAL E SUB-RAMAL DE GÁS MEDICINAL - FORNECIMENTO E INSTALAÇÃO. AF_04/2022</t>
  </si>
  <si>
    <t>32,0</t>
  </si>
  <si>
    <t>BUCHA DE REDUÇÃO EM COBRE, DN 28 MM X 22 MM, SEM ANEL DE SOLDA, INSTALADO EM RAMAL E SUB-RAMAL DE GÁS MEDICINAL - FORNECIMENTO E INSTALAÇÃO. AF_04/2022</t>
  </si>
  <si>
    <t>LUVA PASSANTE EM COBRE, DN 15 MM, SEM ANEL DE SOLDA, INSTALADO EM RAMAL E SUB-RAMAL DE GÁS MEDICINAL - FORNECIMENTO E INSTALAÇÃO. AF_04/2022</t>
  </si>
  <si>
    <t>141,0</t>
  </si>
  <si>
    <t>LUVA EM COBRE, DN 22 MM, SEM ANEL DE SOLDA, INSTALADO EM RAMAL E SUB-RAMAL DE GÁS MEDICINAL - FORNECIMENTO E INSTALAÇÃO. AF_04/2022</t>
  </si>
  <si>
    <t>28,0</t>
  </si>
  <si>
    <t>LUVA EM COBRE, DN 28 MM, SEM ANEL DE SOLDA, INSTALADO EM RAMAL E SUB-RAMAL DE GÁS MEDICINAL - FORNECIMENTO E INSTALAÇÃO. AF_04/2022</t>
  </si>
  <si>
    <t>2,0</t>
  </si>
  <si>
    <t>LUVA EM COBRE, DN 42 MM, SEM ANEL DE SOLDA, INSTALADO EM PRUMADA DE HIDRÁULICA PREDIAL - FORNECIMENTO E INSTALAÇÃO. AF_04/2022</t>
  </si>
  <si>
    <t>20,0</t>
  </si>
  <si>
    <t>TUBO EM COBRE RÍGIDO, DN 15 MM, CLASSE A, SEM ISOLAMENTO, INSTALADO EM RAMAL E SUB-RAMAL DE GÁS MEDICINAL - FORNECIMENTO E INSTALAÇÃO. AF_04/2022</t>
  </si>
  <si>
    <t>705,0</t>
  </si>
  <si>
    <t>TUBO EM COBRE RÍGIDO, DN 22 MM, CLASSE A, SEM ISOLAMENTO, INSTALADO EM RAMAL E SUB-RAMAL DE GÁS MEDICINAL - FORNECIMENTO E INSTALAÇÃO. AF_04/2022</t>
  </si>
  <si>
    <t>140,0</t>
  </si>
  <si>
    <t>TUBO EM COBRE RÍGIDO, DN 28 MM, CLASSE A, SEM ISOLAMENTO, INSTALADO EM RAMAL E SUB-RAMAL DE GÁS MEDICINAL - FORNECIMENTO E INSTALAÇÃO. AF_04/2022</t>
  </si>
  <si>
    <t>PINTURA COM TINTA ALQUÍDICA DE ACABAMENTO (ESMALTE SINTÉTICO ACETINADO) PULVERIZADA SOBRE SUPERFÍCIES METÁLICAS (EXCETO PERFIL) EXECUTADO EM OBRA (02 DEMÃOS). AF_01/2020_PE</t>
  </si>
  <si>
    <t>300,0</t>
  </si>
  <si>
    <t>EMOP</t>
  </si>
  <si>
    <t>SOLDA EM VARETAS COM ADICAO DE 35% DE PR ATA</t>
  </si>
  <si>
    <t>ORSE</t>
  </si>
  <si>
    <t>Painel de alarme</t>
  </si>
  <si>
    <t>Posto - Painel de alarme com pressostato para ar comprimido, White Martins ousimilar</t>
  </si>
  <si>
    <t>Posto - Painel de alarme com pressostato para ar vácuo, White Martins ou similar</t>
  </si>
  <si>
    <t>Posto - Painel de alarme com pressostato para oxigênio, White Martins ou similar</t>
  </si>
  <si>
    <t>39129</t>
  </si>
  <si>
    <t xml:space="preserve">ABRACADEIRA EM ACO PARA AMARRACAO DE ELETRODUTOS, TIPO D, COM 1" E CUNHA DE FIXACAO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</si>
  <si>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88279</t>
  </si>
  <si>
    <t>MONTADOR ELETROMECÃNICO COM ENCARGOS COMPLEMENTARES</t>
  </si>
  <si>
    <t>39664</t>
  </si>
  <si>
    <t xml:space="preserve">TUBO DE COBRE FLEXIVEL, D = 3/8 ", E = 0,79 MM, PARA AR-CONDICIONADO/ INSTALACOES GAS RESIDENCIAIS E COMERCIAIS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</si>
  <si>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39665</t>
  </si>
  <si>
    <t xml:space="preserve">TUBO DE COBRE FLEXIVEL, D = 5/8 ", E = 0,79 MM, PARA AR-CONDICIONADO/ INSTALACOES GAS RESIDENCIAIS E COMERCIAIS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</si>
  <si>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39716</t>
  </si>
  <si>
    <t xml:space="preserve">TUBO DE ESPUMA DE POLIETILENO EXPANDIDO FLEXIVEL PARA ISOLAMENTO TERMICO DE TUBULACAO DE AR CONDICIONADO, AGUA QUENTE, DN 3/8", E= 10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</si>
  <si>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39711</t>
  </si>
  <si>
    <t xml:space="preserve">TUBO DE ESPUMA DE POLIETILENO EXPANDIDO FLEXIVEL PARA ISOLAMENTO TERMICO DE TUBULACAO DE AR CONDICIONADO, AGUA QUENTE, DN 1 5/8", E= 10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</si>
  <si>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39258</t>
  </si>
  <si>
    <t xml:space="preserve">CABO MULTIPOLAR DE COBRE, FLEXIVEL, CLASSE 4 OU 5, ISOLACAO EM HEPR, COBERTURA EM PVC-ST2, ANTICHAMA BWF-B, 0,6/1 KV, 3 CONDUTORES DE 2,5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</si>
  <si>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37415</t>
  </si>
  <si>
    <t xml:space="preserve">COTOVELO/JOELHO COM ADAPTADOR, 90 GRAUS, EM POLIPROPILENO, PN 16, PARA TUBOS PEAD, 32 MM X 1" - LIGACAO PREDIAL DE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</si>
  <si>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9868</t>
  </si>
  <si>
    <t xml:space="preserve">TUBO PVC, SOLDAVEL, DE 25 MM, AGUA FRIA (NBR-5648)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</si>
  <si>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89376</t>
  </si>
  <si>
    <t>ADAPTADOR CURTO COM BOLSA E ROSCA PARA REGISTRO, PVC, SOLDÁVEL, DN 20MM X 1/2 , INSTALADO EM RAMAL OU SUB-RAMAL DE ÁGUA - FORNECIMENTO E INSTALAÇÃO. AF_06/2022</t>
  </si>
  <si>
    <t>94656</t>
  </si>
  <si>
    <t>ADAPTADOR CURTO COM BOLSA E ROSCA PARA REGISTRO, PVC, SOLDÁVEL, DN  25 MM X 3/4", INSTALADO EM RESERVAÇÃO PREDIAL DE ÁGUA - FORNECIMENTO E INSTALAÇÃO. AF_04/2024</t>
  </si>
  <si>
    <t>89481</t>
  </si>
  <si>
    <t>JOELHO 90 GRAUS, PVC, SOLDÁVEL, DN 25MM, INSTALADO EM PRUMADA DE ÁGUA - FORNECIMENTO E INSTALAÇÃO. AF_06/2022</t>
  </si>
  <si>
    <t>3527</t>
  </si>
  <si>
    <t xml:space="preserve">JOELHO PVC, SOLDAVEL COM ROSCA, 90 GRAUS, 32 MM X 3/4", COR MARROM,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</si>
  <si>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89395</t>
  </si>
  <si>
    <t>TE, PVC, SOLDÁVEL, DN 25MM, INSTALADO EM RAMAL OU SUB-RAMAL DE ÁGUA - FORNECIMENTO E INSTALAÇÃO. AF_06/2022</t>
  </si>
  <si>
    <t>89402</t>
  </si>
  <si>
    <t>TUBO, PVC, SOLDÁVEL, DN 25MM, INSTALADO EM RAMAL DE DISTRIBUIÇÃO DE ÁGUA - FORNECIMENTO E INSTALAÇÃO. AF_06/2022</t>
  </si>
  <si>
    <t>103979</t>
  </si>
  <si>
    <t>TUBO, PVC, SOLDÁVEL, DN 50MM, INSTALADO EM RAMAL DE DISTRIBUIÇÃO DE ÁGUA - FORNECIMENTO E INSTALAÇÃO. AF_06/2022</t>
  </si>
  <si>
    <t>34494</t>
  </si>
  <si>
    <t xml:space="preserve">CONCRETO USINADO BOMBEAVEL, CLASSE DE RESISTENCIA C30, COM BRITA 0 E 1, SLUMP = 100 +/- 20 MM, EXCLUI SERVICO DE BOMBEAMENTO (NBR 8953)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</si>
  <si>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88309</t>
  </si>
  <si>
    <t>PEDREIRO COM ENCARGOS COMPLEMENTARES</t>
  </si>
  <si>
    <t>88316</t>
  </si>
  <si>
    <t>SERVENTE COM ENCARGOS COMPLEMENTARES</t>
  </si>
  <si>
    <t>90586</t>
  </si>
  <si>
    <t>VIBRADOR DE IMERSÃO, DIÂMETRO DE PONTEIRA 45MM, MOTOR ELÉTRICO TRIFÁSICO POTÊNCIA DE 2 CV - CHP DIURNO. AF_06/2015</t>
  </si>
  <si>
    <t>CHP</t>
  </si>
  <si>
    <t>90587</t>
  </si>
  <si>
    <t>VIBRADOR DE IMERSÃO, DIÂMETRO DE PONTEIRA 45MM, MOTOR ELÉTRICO TRIFÁSICO POTÊNCIA DE 2 CV - CHI DIURNO. AF_06/2015</t>
  </si>
  <si>
    <t>CHI</t>
  </si>
  <si>
    <t>CUSTO</t>
  </si>
  <si>
    <t>COMPOSIÇÕES DE CUSTO UNITÁRIOS</t>
  </si>
  <si>
    <t>REFERÊNCIA: SINAPI 06/2024 ; SEDOP 05/2024</t>
  </si>
  <si>
    <t xml:space="preserve">BDI - 1 </t>
  </si>
  <si>
    <t>BDI - 2</t>
  </si>
  <si>
    <t xml:space="preserve">BDI-1 </t>
  </si>
  <si>
    <t xml:space="preserve">BDI -2 </t>
  </si>
  <si>
    <t>FONTE</t>
  </si>
  <si>
    <t>COD</t>
  </si>
  <si>
    <t>DESCRIÇÃO DO SERVIÇO</t>
  </si>
  <si>
    <t>QUANT</t>
  </si>
  <si>
    <t>PREÇO</t>
  </si>
  <si>
    <t>TOTAL</t>
  </si>
  <si>
    <t>CCU</t>
  </si>
  <si>
    <t xml:space="preserve">INSTALAÇÕES DE FLUIDOS MEDICINAIS </t>
  </si>
  <si>
    <t>OBJETO:</t>
  </si>
  <si>
    <t>REFORMA DA ALA DE OBSTETRICIA DO HOSPITAL MUNICIPAL DE SANTARÉM</t>
  </si>
  <si>
    <t xml:space="preserve">LOCAL:  </t>
  </si>
  <si>
    <t>SANTARÉM/PA</t>
  </si>
  <si>
    <t xml:space="preserve">DATA: </t>
  </si>
  <si>
    <t>01/03/2024</t>
  </si>
  <si>
    <t xml:space="preserve">MEMÓRIA DE CALCULO </t>
  </si>
  <si>
    <t>1.1</t>
  </si>
  <si>
    <t>COMP (m)</t>
  </si>
  <si>
    <t>LARG (m)</t>
  </si>
  <si>
    <t>ALT.(m)</t>
  </si>
  <si>
    <t>Área TOTAL(m²)</t>
  </si>
  <si>
    <t>1.1.1</t>
  </si>
  <si>
    <t>PLACA DE OBRA EM CHAPA DE AÇO GALVANIZADO</t>
  </si>
  <si>
    <t>SEDOP - 010004</t>
  </si>
  <si>
    <t>1.1.2</t>
  </si>
  <si>
    <t>TAPUME COM COMPENSADO DE MADEIRA. AF_05/2018</t>
  </si>
  <si>
    <t>SINAPI - 98458</t>
  </si>
  <si>
    <t>1.1.3</t>
  </si>
  <si>
    <t>LOCACAO CONVENCIONAL DE OBRA, UTILIZANDO GABARITO DE TÁBUAS CORRIDAS PONTALETADAS A CADA 2,00M - 2 UTILIZAÇÕES. AF_10/2018</t>
  </si>
  <si>
    <t>SINAPI - 99059</t>
  </si>
  <si>
    <t>1.1.4</t>
  </si>
  <si>
    <t>EXECUÇÃO DE DEPÓSITO EM CANTEIRO DE OBRA EM CHAPA DE MADEIRA COMPENSADA, NÃO INCLUSO MOBILIÁRIO. AF_04/2016</t>
  </si>
  <si>
    <t>SINAPI - 93584</t>
  </si>
  <si>
    <t>1.2</t>
  </si>
  <si>
    <t>1.2.1</t>
  </si>
  <si>
    <t>SINAPI - 104793</t>
  </si>
  <si>
    <t>VOL(m³)</t>
  </si>
  <si>
    <t>1.2.2</t>
  </si>
  <si>
    <t>SINAPI - 104790</t>
  </si>
  <si>
    <t>m³</t>
  </si>
  <si>
    <t>1.2.3</t>
  </si>
  <si>
    <t>SINAPI - 97655</t>
  </si>
  <si>
    <t>1.2.4</t>
  </si>
  <si>
    <t>SINAPI - 97647</t>
  </si>
  <si>
    <t>1.2.5</t>
  </si>
  <si>
    <t>SINAPI - 97645</t>
  </si>
  <si>
    <t>1.2.6</t>
  </si>
  <si>
    <t>SINAPI - 97644</t>
  </si>
  <si>
    <t>1.2.7</t>
  </si>
  <si>
    <t>SINAPI - 97631</t>
  </si>
  <si>
    <t>1.2.8</t>
  </si>
  <si>
    <t>SINAPI - 97629</t>
  </si>
  <si>
    <t>1.2.9</t>
  </si>
  <si>
    <t>SINAPI - 97627</t>
  </si>
  <si>
    <t>1.2.10</t>
  </si>
  <si>
    <t>SINAPI - 97622</t>
  </si>
  <si>
    <t>Alvenaria</t>
  </si>
  <si>
    <t>Portas de 1,00x2,10</t>
  </si>
  <si>
    <t>Portas de 0,90x2,10</t>
  </si>
  <si>
    <t>Portas de 0,80x2,10</t>
  </si>
  <si>
    <t>1.3</t>
  </si>
  <si>
    <t>1.3.1</t>
  </si>
  <si>
    <t>ESCAVAÇÃO MANUAL PARA BLOCO DE COROAMENTO OU SAPATA (INCLUINDO ESCAVAÇÃO PARA COLOCAÇÃO DE FÔRMAS). AF_06/2017</t>
  </si>
  <si>
    <t>SINAPI - 96523</t>
  </si>
  <si>
    <t>1.3.2</t>
  </si>
  <si>
    <t>ESCAVAÇÃO MANUAL DE VALA PARA VIGA BALDRAME (SEM ESCAVAÇÃO PARA COLOCAÇÃO DE FÔRMAS). AF_06/2017</t>
  </si>
  <si>
    <t>SINAPI - 96526</t>
  </si>
  <si>
    <t>1.3.3</t>
  </si>
  <si>
    <t>Escavação manual ate 1.50m de profundidade</t>
  </si>
  <si>
    <t>SEDOP - 030010</t>
  </si>
  <si>
    <t>Pilar Enterrado</t>
  </si>
  <si>
    <t>Volume escavado (M³)</t>
  </si>
  <si>
    <t>Volume concreto/alvenaria</t>
  </si>
  <si>
    <t>VOL reaterro (m³)</t>
  </si>
  <si>
    <t>1.3.4</t>
  </si>
  <si>
    <t>SINAPI - 93382</t>
  </si>
  <si>
    <t>VIGA BALDRAME</t>
  </si>
  <si>
    <t>LASTRO EM CONCRETO</t>
  </si>
  <si>
    <t>PILAR EM CONCRETO ARMADO</t>
  </si>
  <si>
    <t>SAPATAS EM CONCRETO ARMADO</t>
  </si>
  <si>
    <t>1.4</t>
  </si>
  <si>
    <t xml:space="preserve">FUNDAÇÃO </t>
  </si>
  <si>
    <t>SAPATAS</t>
  </si>
  <si>
    <t>1.4.1</t>
  </si>
  <si>
    <t>FABRICAÇÃO, MONTAGEM E DESMONTAGEM DE FÔRMA PARA SAPATA, EM CHAPA DE MADEIRA COMPENSADA RESINADA, E=17 MM, 2 UTILIZAÇÕES. AF_06/2017</t>
  </si>
  <si>
    <t>SINAPI - 96538</t>
  </si>
  <si>
    <t>de acordo com o projeto</t>
  </si>
  <si>
    <t>1.4.2</t>
  </si>
  <si>
    <t>ARMAÇÃO DE BLOCO, VIGA BALDRAME OU SAPATA UTILIZANDO AÇO CA-50 DE 8 MM - MONTAGEM. AF_06/2017</t>
  </si>
  <si>
    <t>SINAPI - 96545</t>
  </si>
  <si>
    <t>1.4.3</t>
  </si>
  <si>
    <t>ARMAÇÃO DE BLOCO, VIGA BALDRAME OU SAPATA UTILIZANDO AÇO CA-50 DE 10 MM - MONTAGEM. AF_06/2017</t>
  </si>
  <si>
    <t>SINAPI - 96546</t>
  </si>
  <si>
    <t>1.4.4</t>
  </si>
  <si>
    <t>ARMAÇÃO DE BLOCO, VIGA BALDRAME OU SAPATA UTILIZANDO AÇO CA-50 DE 12,5 MM - MONTAGEM. AF_06/2017</t>
  </si>
  <si>
    <t>SINAPI - 96547</t>
  </si>
  <si>
    <t>1.4.5</t>
  </si>
  <si>
    <t>ARMAÇÃO DE BLOCO, VIGA BALDRAME OU SAPATA UTILIZANDO AÇO CA-50 DE 16 MM - MONTAGEM. AF_06/2017</t>
  </si>
  <si>
    <t>SINAPI - 96548</t>
  </si>
  <si>
    <t>1.4.6</t>
  </si>
  <si>
    <t>ARMAÇÃO DE BLOCO, VIGA BALDRAME OU SAPATA UTILIZANDO AÇO CA-50 DE 6,3 MM - MONTAGEM. AF_06/2017</t>
  </si>
  <si>
    <t>SINAPI - 96544</t>
  </si>
  <si>
    <t>1.4.7</t>
  </si>
  <si>
    <t>ARMAÇÃO DE BLOCO, VIGA BALDRAME E SAPATA UTILIZANDO AÇO CA-60 DE 5 MM - MONTAGEM. AF_06/2017</t>
  </si>
  <si>
    <t>SINAPI - 96543</t>
  </si>
  <si>
    <t>1.4.8</t>
  </si>
  <si>
    <t>Concreto usinado bombeado de 30MPA (incl. lançamento e adensamento)</t>
  </si>
  <si>
    <t>SEDOP - 051451</t>
  </si>
  <si>
    <t>1.4.9</t>
  </si>
  <si>
    <t>Concreto usinado bombeado de 25MPA (incl. lançamento e adensamento)</t>
  </si>
  <si>
    <t>SEDOP - 051450</t>
  </si>
  <si>
    <t>1.4.10</t>
  </si>
  <si>
    <t xml:space="preserve">	LASTRO DE CONCRETO MAGRO, APLICADO EM BLOCOS DE COROAMENTO OU SAPATAS, ESPESSURA DE 5 CM. AF_08/2017</t>
  </si>
  <si>
    <t>SINAPI - 96619</t>
  </si>
  <si>
    <t>1.5</t>
  </si>
  <si>
    <t>FUNDAÇÃO VIGAS BALDRAME</t>
  </si>
  <si>
    <t>1.5.1</t>
  </si>
  <si>
    <t>1.5.2</t>
  </si>
  <si>
    <t>1.5.3</t>
  </si>
  <si>
    <t>1.5.4</t>
  </si>
  <si>
    <t xml:space="preserve"> ARMAÇÃO DE BLOCO, VIGA BALDRAME OU SAPATA UTILIZANDO AÇO CA-50 DE 12,5 MM - MONTAGEM. AF_06/2017 </t>
  </si>
  <si>
    <t>1.5.5</t>
  </si>
  <si>
    <t>1.5.6</t>
  </si>
  <si>
    <t>1.5.7</t>
  </si>
  <si>
    <t>FABRICAÇÃO, MONTAGEM E DESMONTAGEM DE FÔRMA PARA VIGA BALDRAME, EM CHAPA DE MADEIRA COMPENSADA RESINADA, E=17 MM, 2 UTILIZAÇÕES. AF_06/2017</t>
  </si>
  <si>
    <t>SINAPI - 96539</t>
  </si>
  <si>
    <t>1.5.8</t>
  </si>
  <si>
    <t>LASTRO DE CONCRETO MAGRO, APLICADO EM BLOCOS DE COROAMENTO OU SAPATAS, ESPESSURA DE 5 CM. AF_08/2017</t>
  </si>
  <si>
    <t>1.5.9</t>
  </si>
  <si>
    <t>1.5.10</t>
  </si>
  <si>
    <t>-</t>
  </si>
  <si>
    <t>1.5.11</t>
  </si>
  <si>
    <t>1.5.12</t>
  </si>
  <si>
    <t>1.5.13</t>
  </si>
  <si>
    <t>kg</t>
  </si>
  <si>
    <t>1.5.14</t>
  </si>
  <si>
    <t>1.6</t>
  </si>
  <si>
    <t>FUNDAÇÃO PILAR ENTERRADO</t>
  </si>
  <si>
    <t>4.3.1</t>
  </si>
  <si>
    <t>SINAPI - 92762</t>
  </si>
  <si>
    <t>4.3.2</t>
  </si>
  <si>
    <t>SINAPI - 92763</t>
  </si>
  <si>
    <t>4.3.3</t>
  </si>
  <si>
    <t>SINAPI - 92759</t>
  </si>
  <si>
    <t>4.3.4</t>
  </si>
  <si>
    <t>4.3.5</t>
  </si>
  <si>
    <t>SINAPI - 92263</t>
  </si>
  <si>
    <t>SUPERESTRUTURA</t>
  </si>
  <si>
    <t>5.1</t>
  </si>
  <si>
    <t>VIGA DE AMARRAÇÃO</t>
  </si>
  <si>
    <t>5.1.1</t>
  </si>
  <si>
    <t>5.1.2</t>
  </si>
  <si>
    <t>5.1.3</t>
  </si>
  <si>
    <t>5.1.4</t>
  </si>
  <si>
    <t xml:space="preserve">ARMAÇÃO DE BLOCO, VIGA BALDRAME OU SAPATA UTILIZANDO AÇO CA-50 DE 12,5 MM - MONTAGEM. AF_06/2017 </t>
  </si>
  <si>
    <t>5.1.5</t>
  </si>
  <si>
    <t>5.1.6</t>
  </si>
  <si>
    <t>5.1.7</t>
  </si>
  <si>
    <t>5.2</t>
  </si>
  <si>
    <t>PILARES</t>
  </si>
  <si>
    <t>5.2.1</t>
  </si>
  <si>
    <t>5.2.2</t>
  </si>
  <si>
    <t>5.2.3</t>
  </si>
  <si>
    <t>5.2.4</t>
  </si>
  <si>
    <t>6.1</t>
  </si>
  <si>
    <t>SINAPI - 98557</t>
  </si>
  <si>
    <t>Vol(m³)</t>
  </si>
  <si>
    <t>6.2</t>
  </si>
  <si>
    <t>CCU - 004</t>
  </si>
  <si>
    <t>BHO Pré Parto</t>
  </si>
  <si>
    <t>Lavabo Estar Médico</t>
  </si>
  <si>
    <t>BHO Quarto PPP</t>
  </si>
  <si>
    <t>BHO Quarto PPP Banheira</t>
  </si>
  <si>
    <t>BHO Preparo</t>
  </si>
  <si>
    <t>BHO Enfermaria 01</t>
  </si>
  <si>
    <t xml:space="preserve">BHO Isolamento </t>
  </si>
  <si>
    <t xml:space="preserve">Lavabo Posto de Enfermagem Berçario </t>
  </si>
  <si>
    <t>BHO Enfermaria 02</t>
  </si>
  <si>
    <t>BHO Enfermaria 03</t>
  </si>
  <si>
    <t>BHO Enfermaria 04</t>
  </si>
  <si>
    <t>BHO Enfermaria 05</t>
  </si>
  <si>
    <t>7.1</t>
  </si>
  <si>
    <t>SINAPI - 97113</t>
  </si>
  <si>
    <t>Lona para aplicação na área externa</t>
  </si>
  <si>
    <t>7.2</t>
  </si>
  <si>
    <t>(COMPOSIÇÃO REPRESENTATIVA) DO SERVIÇO DE CONTRAPISO EM ARGAMASSA TRAÇO 1:4 (CIM E AREIA), BETONEIRA 400 L, E = 4 CM ÁREAS SECAS E MOLHADAS SOBRE LAJE , E = 3 CM ÁREAS MOLHADAS SOBRE IMPERMEABILIZAÇÃO, CASA E EDIFICAÇÃO PÚBLICA PADRÃO. AF_11/2014</t>
  </si>
  <si>
    <t>SINAPI - 94439</t>
  </si>
  <si>
    <t>B</t>
  </si>
  <si>
    <t>Sala Parto</t>
  </si>
  <si>
    <t>Pré Parto</t>
  </si>
  <si>
    <t>Pos Parto</t>
  </si>
  <si>
    <t>A</t>
  </si>
  <si>
    <t>Enfermaria 01</t>
  </si>
  <si>
    <t xml:space="preserve">Isolamento </t>
  </si>
  <si>
    <t xml:space="preserve">Berçario </t>
  </si>
  <si>
    <t>Enfermaria 02</t>
  </si>
  <si>
    <t>Enfermaria 03</t>
  </si>
  <si>
    <t>Enfermaria 04</t>
  </si>
  <si>
    <t>Enfermaria 05</t>
  </si>
  <si>
    <t xml:space="preserve">Sutura e Curativo </t>
  </si>
  <si>
    <t xml:space="preserve">Posto de Enfermagem Berçario </t>
  </si>
  <si>
    <t xml:space="preserve">Farmácia </t>
  </si>
  <si>
    <t>Estar Médico</t>
  </si>
  <si>
    <t>Preparo</t>
  </si>
  <si>
    <t xml:space="preserve">Posto de Enfermagem </t>
  </si>
  <si>
    <t>Solário Quarto PPP</t>
  </si>
  <si>
    <t>Solário Quarto PPP Banheira</t>
  </si>
  <si>
    <t>Circulação</t>
  </si>
  <si>
    <t>Quarto PPP</t>
  </si>
  <si>
    <t>Quarto PPP Banheira</t>
  </si>
  <si>
    <t>Circulação UTI/Centro Cirúrgico</t>
  </si>
  <si>
    <t>7.3</t>
  </si>
  <si>
    <t>SEDOP - 131026</t>
  </si>
  <si>
    <t>7.4</t>
  </si>
  <si>
    <t>SEDOP - 252012</t>
  </si>
  <si>
    <t>7.5</t>
  </si>
  <si>
    <t>SINAPI - 87262</t>
  </si>
  <si>
    <t>7.6</t>
  </si>
  <si>
    <t>SINAPI - 87263</t>
  </si>
  <si>
    <t>7.7</t>
  </si>
  <si>
    <t>SINAPI - 94990</t>
  </si>
  <si>
    <t>(8 cm de expessura)</t>
  </si>
  <si>
    <t>7.8</t>
  </si>
  <si>
    <t>SINAPI - 98689</t>
  </si>
  <si>
    <t>8.1</t>
  </si>
  <si>
    <t>SINAPI - 96361</t>
  </si>
  <si>
    <t>8.2</t>
  </si>
  <si>
    <t>ALVENARIA DE VEDAÇÃO DE BLOCOS CERÂMICOS FURADOS NA HORIZONTAL DE 9X19X19 CM ESPESSURA 9 CM E ARGAMASSA DE ASSENTAMENTO COM PREPARO MANUAL AF12 2021</t>
  </si>
  <si>
    <t>SINAPI - 103329</t>
  </si>
  <si>
    <t>8.3</t>
  </si>
  <si>
    <t>SINAPI - 101161</t>
  </si>
  <si>
    <t>9.1</t>
  </si>
  <si>
    <t>CHAPISCO APLICADO EM ALVENARIAS E ESTRUTURAS DE CONCRETO INTERNAS, COM COLHER DE PEDREIRO. ARGAMASSA TRAÇO 1:3 COM PREPARO EM BETONEIRA 400L. AF_10/2022</t>
  </si>
  <si>
    <t>SINAPI - 87879</t>
  </si>
  <si>
    <t>9.2</t>
  </si>
  <si>
    <t>EMBOÇO, PARA RECEBIMENTO DE CERÂMICA, EM ARGAMASSA TRAÇO 1:2:8, PREPARO MECÂNICO COM BETONEIRA 400L, APLICADO MANUALMENTE EM FACES INTERNAS DE PAREDES, PARA AMBIENTE COM ÁREA MENOR QUE 5M2, ESPESSURA DE 10MM, COM EXECUÇÃO DE TALISCAS. AF_06/2014</t>
  </si>
  <si>
    <t>SINAPI - 87545</t>
  </si>
  <si>
    <t>BHO Isolamento</t>
  </si>
  <si>
    <t>Lavabo Posto de Enfermagem Berçario</t>
  </si>
  <si>
    <t>Posto de Enfermagem Berçario</t>
  </si>
  <si>
    <t>Pré Parto (área do lavatório)</t>
  </si>
  <si>
    <t>Sutura e Curativo (área do lavatório)</t>
  </si>
  <si>
    <t>Preparo (área do lavatório)</t>
  </si>
  <si>
    <t>C</t>
  </si>
  <si>
    <t>Área Externa</t>
  </si>
  <si>
    <t>9.3</t>
  </si>
  <si>
    <t>MASSA ÚNICA, PARA RECEBIMENTO DE PINTURA, EM ARGAMASSA TRAÇO 1:2:8, PREPARO MECÂNICO COM BETONEIRA 400L, APLICADA MANUALMENTE EM FACES INTERNAS DE PAREDES, ESPESSURA DE 20MM, COM EXECUÇÃO DE TALISCAS. AF_06/2014</t>
  </si>
  <si>
    <t>SINAPI - 87529</t>
  </si>
  <si>
    <t xml:space="preserve">Circulação </t>
  </si>
  <si>
    <t>Estar Medico</t>
  </si>
  <si>
    <t>Sutura e Curativo</t>
  </si>
  <si>
    <t>Farmácia</t>
  </si>
  <si>
    <t>Posto de Enfermagem</t>
  </si>
  <si>
    <t>Isolamento</t>
  </si>
  <si>
    <t>Berçario</t>
  </si>
  <si>
    <t>9.4</t>
  </si>
  <si>
    <t>SINAPI - 87244</t>
  </si>
  <si>
    <t>Parede Externa</t>
  </si>
  <si>
    <t>9.5</t>
  </si>
  <si>
    <t>SINAPI - 104611</t>
  </si>
  <si>
    <t>10.1</t>
  </si>
  <si>
    <t>SINAPI - 96110</t>
  </si>
  <si>
    <t xml:space="preserve">BHO Preparo </t>
  </si>
  <si>
    <t>11.1</t>
  </si>
  <si>
    <t>APLICAÇÃO MANUAL DE MASSA ACRÍLICA EM PAREDES EXTERNAS DE CASAS, DUAS DEMÃOS. AF_05/2017</t>
  </si>
  <si>
    <t>SINAPI - 96135</t>
  </si>
  <si>
    <t>11.2</t>
  </si>
  <si>
    <t>APLICAÇÃO MANUAL DE TINTA LÁTEX ACRÍLICA EM PANOS COM PRESENÇA DE VÃOS DE EDIFÍCIOS DE MÚLTIPLOS PAVIMENTOS, DUAS DEMÃOS. AF_11/2016</t>
  </si>
  <si>
    <t>SINAPI - 95622</t>
  </si>
  <si>
    <t>11.3</t>
  </si>
  <si>
    <t>SINAPI - 88484</t>
  </si>
  <si>
    <t>11.4</t>
  </si>
  <si>
    <t>SINAPI - 88488</t>
  </si>
  <si>
    <t>11.5</t>
  </si>
  <si>
    <t>SINAPI - 100760</t>
  </si>
  <si>
    <t>Janela 1,20x1,10</t>
  </si>
  <si>
    <t>Janela 1,50x0,70</t>
  </si>
  <si>
    <t>Janela 1,20x0,70</t>
  </si>
  <si>
    <t>Balancin 0,67x0,67</t>
  </si>
  <si>
    <t>Janela 0,60x0,40</t>
  </si>
  <si>
    <t>12.1</t>
  </si>
  <si>
    <t>SEDOP - 090062</t>
  </si>
  <si>
    <t>Porta 2 folhas (1,60x2,10)</t>
  </si>
  <si>
    <t>Porta 1 folha (1,00x2,10)</t>
  </si>
  <si>
    <t>12.2</t>
  </si>
  <si>
    <t>SEDOP - 100405</t>
  </si>
  <si>
    <t>CJ</t>
  </si>
  <si>
    <t>12.3</t>
  </si>
  <si>
    <t>SEDOP - 1002270</t>
  </si>
  <si>
    <t>12.4</t>
  </si>
  <si>
    <t>SINAPI - 90788</t>
  </si>
  <si>
    <t>und</t>
  </si>
  <si>
    <t>12.5</t>
  </si>
  <si>
    <t>SINAPI - 90789</t>
  </si>
  <si>
    <t>12.6</t>
  </si>
  <si>
    <t>SINAPI - 100675</t>
  </si>
  <si>
    <t>12.7</t>
  </si>
  <si>
    <t>SINAPI - 90790</t>
  </si>
  <si>
    <t>12.8</t>
  </si>
  <si>
    <t>SINAPI - 94570</t>
  </si>
  <si>
    <t>12.9</t>
  </si>
  <si>
    <t>SINAPI - 94569</t>
  </si>
  <si>
    <t>12.10</t>
  </si>
  <si>
    <t>SINAPI - 99861</t>
  </si>
  <si>
    <t>12.11</t>
  </si>
  <si>
    <t>SINAPI - 101965</t>
  </si>
  <si>
    <t>12.12</t>
  </si>
  <si>
    <t>VERGA MOLDADA IN LOCO EM CONCRETO PARA JANELAS COM ATÉ 1,5 M DE VÃO. AF_03/2016</t>
  </si>
  <si>
    <t>SINAPI - 93186</t>
  </si>
  <si>
    <t>12.13</t>
  </si>
  <si>
    <t>CONTRAVERGA MOLDADA IN LOCO EM CONCRETO PARA VÃOS DE ATÉ 1,5 M DE COMPRIMENTO. AF_03/2016</t>
  </si>
  <si>
    <t>SINAPI - 93196</t>
  </si>
  <si>
    <t>12.14</t>
  </si>
  <si>
    <t>VERGA MOLDADA IN LOCO EM CONCRETO PARA PORTAS COM ATÉ 1,5 M DE VÃO. AF_03/2016</t>
  </si>
  <si>
    <t>SINAPI - 93188</t>
  </si>
  <si>
    <t>12.15</t>
  </si>
  <si>
    <t>VERGA MOLDADA IN LOCO EM CONCRETO PARA PORTAS COM MAIS DE 1,5 M DE VÃO. AF_03/2016</t>
  </si>
  <si>
    <t>SINAPI - 93189</t>
  </si>
  <si>
    <t>13.1</t>
  </si>
  <si>
    <t>SEDOP - 071361</t>
  </si>
  <si>
    <t>Caibros</t>
  </si>
  <si>
    <t>13.2</t>
  </si>
  <si>
    <t>SINAPI - 94216</t>
  </si>
  <si>
    <t>13.3</t>
  </si>
  <si>
    <t>SINAPI - 92580</t>
  </si>
  <si>
    <t>Terças</t>
  </si>
  <si>
    <t>13.4</t>
  </si>
  <si>
    <t>SINAPI - 92258</t>
  </si>
  <si>
    <t>13.5</t>
  </si>
  <si>
    <t>SINAPI - 94231</t>
  </si>
  <si>
    <t>13.6</t>
  </si>
  <si>
    <t>SINAPI - 94228</t>
  </si>
  <si>
    <t>13.7</t>
  </si>
  <si>
    <t>SEDOP - 071466</t>
  </si>
  <si>
    <t>13.8</t>
  </si>
  <si>
    <t xml:space="preserve"> TUBO PVC, SERIE NORMAL, ESGOTO PREDIAL, DN 100 MM, FORNECIDO E INSTALADO EM RAMAL DE DESCARGA OU RAMAL DE ESGOTO SANITÁRIO. AF_08/2022</t>
  </si>
  <si>
    <t>SINAPI - 89714</t>
  </si>
  <si>
    <t>13.9</t>
  </si>
  <si>
    <t>SINAPI - 95694</t>
  </si>
  <si>
    <t>14.1</t>
  </si>
  <si>
    <t>SINAPI - 97595</t>
  </si>
  <si>
    <t>14.2</t>
  </si>
  <si>
    <t>SINAPI - 97599</t>
  </si>
  <si>
    <t>14.3</t>
  </si>
  <si>
    <t>ELETRODUTO FLEXÍVEL LISO, PEAD, DN 40 MM (1 1/4"), PARA CIRCUITOS TERMINAIS, INSTALADO EM FORRO - FORNECIMENTO E INSTALAÇÃO. AF_03/2023</t>
  </si>
  <si>
    <t>SINAPI - 91841</t>
  </si>
  <si>
    <t>14.4</t>
  </si>
  <si>
    <t>ELETRODUTO FLEXÍVEL CORRUGADO REFORÇADO, PVC, DN 25 MM (3/4"), PARA CIRCUITOS TERMINAIS, INSTALADO EM FORRO - FORNECIMENTO E INSTALAÇÃO. AF_03/2023</t>
  </si>
  <si>
    <t>SINAPI - 91835</t>
  </si>
  <si>
    <t>14.5</t>
  </si>
  <si>
    <t>SINAPI - 101881</t>
  </si>
  <si>
    <t>14.6</t>
  </si>
  <si>
    <t>SINAPI - 101876</t>
  </si>
  <si>
    <t>14.7</t>
  </si>
  <si>
    <t>DISJUNTOR BIPOLAR TIPO DIN, CORRENTE NOMINAL DE 10A - FORNECIMENTO E INSTALAÇÃO. AF_10/2020</t>
  </si>
  <si>
    <t>SINAPI - 93660</t>
  </si>
  <si>
    <t>14.8</t>
  </si>
  <si>
    <t>SINAPI - 93653</t>
  </si>
  <si>
    <t>14.9</t>
  </si>
  <si>
    <t>SINAPI - 93661</t>
  </si>
  <si>
    <t>14.10</t>
  </si>
  <si>
    <t>SINAPI - 93654</t>
  </si>
  <si>
    <t>14.11</t>
  </si>
  <si>
    <t>SINAPI - 93655</t>
  </si>
  <si>
    <t>14.12</t>
  </si>
  <si>
    <t>SINAPI - 91992</t>
  </si>
  <si>
    <t>14.13</t>
  </si>
  <si>
    <t>SINAPI - 91997</t>
  </si>
  <si>
    <t>14.14</t>
  </si>
  <si>
    <t>SINAPI - 92000</t>
  </si>
  <si>
    <t>14.15</t>
  </si>
  <si>
    <t>SINAPI - 91993</t>
  </si>
  <si>
    <t>14.16</t>
  </si>
  <si>
    <t>SINAPI - 92004</t>
  </si>
  <si>
    <t>14.17</t>
  </si>
  <si>
    <t>SINAPI - 92005</t>
  </si>
  <si>
    <t>14.18</t>
  </si>
  <si>
    <t>LUMINÁRIA ARANDELA TIPO TARTARUGA, COM GRADE, DE SOBREPOR, COM 1 LÂMPADA FLUORESCENTE DE 15 W, SEM REATOR - FORNECIMENTO E INSTALAÇÃO. AF_02/2020</t>
  </si>
  <si>
    <t>SINAPI - 97608</t>
  </si>
  <si>
    <t>14.19</t>
  </si>
  <si>
    <t>SINAPI - 97610</t>
  </si>
  <si>
    <t>14.20</t>
  </si>
  <si>
    <t>SINAPI - 91926</t>
  </si>
  <si>
    <t>14.21</t>
  </si>
  <si>
    <t>SINAPI - 91931</t>
  </si>
  <si>
    <t>14.22</t>
  </si>
  <si>
    <t>SINAPI - 92984</t>
  </si>
  <si>
    <t>14.23</t>
  </si>
  <si>
    <t>SINAPI - 91933</t>
  </si>
  <si>
    <t>14.24</t>
  </si>
  <si>
    <t>SINAPI - 91929</t>
  </si>
  <si>
    <t>14.25</t>
  </si>
  <si>
    <t>SINAPI - 98111</t>
  </si>
  <si>
    <t>15.1</t>
  </si>
  <si>
    <t>SINAPI - 91862</t>
  </si>
  <si>
    <t>15.2</t>
  </si>
  <si>
    <t>SINAPI - 98261</t>
  </si>
  <si>
    <t>15.3</t>
  </si>
  <si>
    <t>SINAPI - 100556</t>
  </si>
  <si>
    <t>15.4</t>
  </si>
  <si>
    <t>SINAPI - 100561</t>
  </si>
  <si>
    <t>15.5</t>
  </si>
  <si>
    <t>SINAPI - 98307</t>
  </si>
  <si>
    <t>16.1</t>
  </si>
  <si>
    <t>CCU - 09</t>
  </si>
  <si>
    <t>16.2</t>
  </si>
  <si>
    <t xml:space="preserve">Cotação </t>
  </si>
  <si>
    <t>16.3</t>
  </si>
  <si>
    <t>16.4</t>
  </si>
  <si>
    <t>18.1</t>
  </si>
  <si>
    <t>SINAPI - 101909</t>
  </si>
  <si>
    <t>18.2</t>
  </si>
  <si>
    <t>CCU - 003</t>
  </si>
  <si>
    <t>19.1</t>
  </si>
  <si>
    <t>TUBO, PVC, SOLDÁVEL, DN 25 MM, INSTALADO EM RESERVAÇÃO DE ÁGUA DE EDIFICAÇÃO QUE POSSUA RESERVATÓRIO DE FIBRA/FIBROCIMENTO FORNECIMENTO E INSTALAÇÃO. AF_06/2016</t>
  </si>
  <si>
    <t>SINAPI - 94648</t>
  </si>
  <si>
    <t>19.2</t>
  </si>
  <si>
    <t>TUBO, PVC, SOLDÁVEL, DN 40 MM, INSTALADO EM RESERVAÇÃO DE ÁGUA DE EDIFICAÇÃO QUE POSSUA RESERVATÓRIO DE FIBRA/FIBROCIMENTO FORNECIMENTO E INSTALAÇÃO. AF_06/2016</t>
  </si>
  <si>
    <t>SINAPI - 94650</t>
  </si>
  <si>
    <t>19.3</t>
  </si>
  <si>
    <t>TUBO, PVC, SOLDÁVEL, DN 32 MM, INSTALADO EM RESERVAÇÃO DE ÁGUA DE EDIFICAÇÃO QUE POSSUA RESERVATÓRIO DE FIBRA/FIBROCIMENTO FORNECIMENTO E INSTALAÇÃO. AF_06/2016</t>
  </si>
  <si>
    <t>SINAPI - 94649</t>
  </si>
  <si>
    <t>19.4</t>
  </si>
  <si>
    <t>PONTO DE CONSUMO TERMINAL DE ÁGUA FRIA (SUBRAMAL) COM TUBULAÇÃO DE PVC, DN 25 MM, INSTALADO EM RAMAL DE ÁGUA, INCLUSOS RASGO E CHUMBAMENTO EM ALVENARIA. AF_12/2014</t>
  </si>
  <si>
    <t>SINAPI - 89957</t>
  </si>
  <si>
    <t>19.5</t>
  </si>
  <si>
    <t>KIT CAVALETE PARA MEDIÇÃO DE ÁGUA - ENTRADA PRINCIPAL, EM AÇO GALVANIZADO DN 32 (1 ¼)  FORNECIMENTO E INSTALAÇÃO (EXCLUSIVE HIDRÔMETRO). AF_11/2016</t>
  </si>
  <si>
    <t>SINAPI - 95637</t>
  </si>
  <si>
    <t>19.6</t>
  </si>
  <si>
    <t>KIT DE REGISTRO DE GAVETA BRUTO DE LATÃO ¾", INCLUSIVE CONEXÕES, ROSCÁVEL, INSTALADO EM RAMAL DE ÁGUA FRIA - FORNECIMENTO E INSTALAÇÃO. AF_12/2014</t>
  </si>
  <si>
    <t>SINAPI - 89972</t>
  </si>
  <si>
    <t>19.7</t>
  </si>
  <si>
    <t>SINAPI - 89985</t>
  </si>
  <si>
    <t>19.8</t>
  </si>
  <si>
    <t>REGISTRO DE ESFERA, PVC, SOLDÁVEL, COM VOLANTE, DN 40 MM - FORNECIMENTO E INSTALAÇÃO. AF_08/2021</t>
  </si>
  <si>
    <t>SINAPI - 94491</t>
  </si>
  <si>
    <t>19.9</t>
  </si>
  <si>
    <t>SINAPI - 97897</t>
  </si>
  <si>
    <t>20.1</t>
  </si>
  <si>
    <t>SINAPI - 99260</t>
  </si>
  <si>
    <t>20.2</t>
  </si>
  <si>
    <t>SINAPI - 98110</t>
  </si>
  <si>
    <t>20.3</t>
  </si>
  <si>
    <t>SINAPI - 89707</t>
  </si>
  <si>
    <t>20.4</t>
  </si>
  <si>
    <t>SINAPI - 89709</t>
  </si>
  <si>
    <t>20.5</t>
  </si>
  <si>
    <t>20.6</t>
  </si>
  <si>
    <t>SINAPI - 89711</t>
  </si>
  <si>
    <t>20.7</t>
  </si>
  <si>
    <t>SINAPI - 89712</t>
  </si>
  <si>
    <t>20.8</t>
  </si>
  <si>
    <t>SINAPI - 89730</t>
  </si>
  <si>
    <t>20.9</t>
  </si>
  <si>
    <t>SINAPI - 89735</t>
  </si>
  <si>
    <t>20.10</t>
  </si>
  <si>
    <t>SINAPI - 89726</t>
  </si>
  <si>
    <t>20.11</t>
  </si>
  <si>
    <t>SINAPI - 89732</t>
  </si>
  <si>
    <t>20.12</t>
  </si>
  <si>
    <t>SINAPI - 89746</t>
  </si>
  <si>
    <t>20.13</t>
  </si>
  <si>
    <t>SINAPI - 89724</t>
  </si>
  <si>
    <t>20.14</t>
  </si>
  <si>
    <t>SINAPI - 89731</t>
  </si>
  <si>
    <t>20.15</t>
  </si>
  <si>
    <t>SINAPI - 89744</t>
  </si>
  <si>
    <t>20.16</t>
  </si>
  <si>
    <t>SINAPI - 89785</t>
  </si>
  <si>
    <t>20.17</t>
  </si>
  <si>
    <t>SINAPI - 89797</t>
  </si>
  <si>
    <t>20.18</t>
  </si>
  <si>
    <t>SINAPI - 89753</t>
  </si>
  <si>
    <t>20.19</t>
  </si>
  <si>
    <t>SINAPI - 89778</t>
  </si>
  <si>
    <t>20.20</t>
  </si>
  <si>
    <t>SINAPI - 89782</t>
  </si>
  <si>
    <t>20.21</t>
  </si>
  <si>
    <t>SINAPI - 89784</t>
  </si>
  <si>
    <t>20.22</t>
  </si>
  <si>
    <t>SINAPI - 104344</t>
  </si>
  <si>
    <t>20.23</t>
  </si>
  <si>
    <t>SINAPI - 89796</t>
  </si>
  <si>
    <t>20.24</t>
  </si>
  <si>
    <t>SINAPI - 98063</t>
  </si>
  <si>
    <t>20.25</t>
  </si>
  <si>
    <t>SINAPI - 98071</t>
  </si>
  <si>
    <t>20.26</t>
  </si>
  <si>
    <t>SINAPI - 98072</t>
  </si>
  <si>
    <t>21.1</t>
  </si>
  <si>
    <t>BARRA DE APOIO RETA, EM ALUMINIO, COMPRIMENTO 60 CM, FIXADA NA PAREDE - FORNECIMENTO E INSTALAÇÃO. AF_01/2020</t>
  </si>
  <si>
    <t>SINAPI - 100870</t>
  </si>
  <si>
    <t>21.2</t>
  </si>
  <si>
    <t>BARRA DE APOIO RETA, EM ACO INOX POLIDO, COMPRIMENTO 90 CM, FIXADA NA PAREDE - FORNECIMENTO E INSTALAÇÃO. AF_01/2020</t>
  </si>
  <si>
    <t>SINAPI - 100869</t>
  </si>
  <si>
    <t>21.3</t>
  </si>
  <si>
    <t>SINAPI - 95546</t>
  </si>
  <si>
    <t>21.4</t>
  </si>
  <si>
    <t>Pré Parto (lavatório)</t>
  </si>
  <si>
    <t>Sutura e Curativo (lavatório)</t>
  </si>
  <si>
    <t>Preparo (lavatório)</t>
  </si>
  <si>
    <t>Posto de Enfermagem (bancada)</t>
  </si>
  <si>
    <t>Posto de Enfermagem Berçario (lavatório)</t>
  </si>
  <si>
    <t>Posto de Enfermagem Berçario (bancada)</t>
  </si>
  <si>
    <t>21.5</t>
  </si>
  <si>
    <t>VASO SANITARIO SIFONADO CONVENCIONAL PARA PCD SEM FURO FRONTAL COM LOUÇA BRANCA SEM ASSENTO - FORNECIMENTO E INSTALAÇÃO. AF_01/2020</t>
  </si>
  <si>
    <t>SINAPI - 95471</t>
  </si>
  <si>
    <t>21.6</t>
  </si>
  <si>
    <t>SINAPI - 86888</t>
  </si>
  <si>
    <t>21.7</t>
  </si>
  <si>
    <t>CHUVEIRO ELÉTRICO COMUM CORPO PLÁSTICO, TIPO DUCHA  FORNECIMENTO E INSTALAÇÃO. AF_01/2020</t>
  </si>
  <si>
    <t>SINAPI - 100860</t>
  </si>
  <si>
    <t>21.8</t>
  </si>
  <si>
    <t>SINAPI - 86939</t>
  </si>
  <si>
    <t>21.9</t>
  </si>
  <si>
    <t>TORNEIRA CROMADA LONGA, DE PAREDE, 1/2 OU 3/4, PARA PIA DE COZINHA, PADRÃO POPULAR - FORNECIMENTO E INSTALAÇÃO. AF_01/2020</t>
  </si>
  <si>
    <t>SINAPI - 86911</t>
  </si>
  <si>
    <t>Para lavatórios em bancada de granito</t>
  </si>
  <si>
    <t>21.10</t>
  </si>
  <si>
    <t>SINAPI - 86935</t>
  </si>
  <si>
    <t>21.11</t>
  </si>
  <si>
    <t>TORNEIRA CROMADA TUBO MÓVEL, DE MESA, 1/2 OU 3/4, PARA PIA DE COZINHA, PADRÃO ALTO - FORNECIMENTO E INSTALAÇÃO. AF_01/2020</t>
  </si>
  <si>
    <t>SINAPI - 86909</t>
  </si>
  <si>
    <t>22.1</t>
  </si>
  <si>
    <t>SINAPI - 98503</t>
  </si>
  <si>
    <t>Deambulação 01</t>
  </si>
  <si>
    <t>Deambulação 02</t>
  </si>
  <si>
    <t>22.2</t>
  </si>
  <si>
    <t>SINAPI - 98510</t>
  </si>
  <si>
    <t>23.1</t>
  </si>
  <si>
    <t>SEDOP - 270220</t>
  </si>
  <si>
    <t>23.2</t>
  </si>
  <si>
    <t xml:space="preserve"> Placa de inauguração em aço inox/letras bx. relevo- (40 x 30cm)</t>
  </si>
  <si>
    <t>SEDOP - 241318</t>
  </si>
  <si>
    <t>24.1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</si>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</sst>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i/>
      <sz val="12"/>
      <name val="Arial"/>
      <family val="2"/>
    </font>
    <font>
      <b/>
      <sz val="12"/>
      <color theme="1"/>
      <name val="Tahoma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i/>
      <sz val="12"/>
      <name val="BankGothic Md BT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name val="Bookman Old Style"/>
      <family val="1"/>
    </font>
    <font>
      <sz val="11"/>
      <name val="Arial"/>
      <family val="1"/>
    </font>
    <font>
      <sz val="10"/>
      <name val="Arial"/>
      <family val="1"/>
    </font>
    <font>
      <sz val="11"/>
      <name val="Calibri"/>
      <family val="2"/>
      <scheme val="minor"/>
    </font>
    <font>
      <sz val="9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996A7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28" fillId="0" borderId="0"/>
  </cellStyleXfs>
  <cellXfs count="20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2" fillId="2" borderId="1" xfId="0" applyFont="1" applyFill="1" applyBorder="1" applyAlignment="1">
      <alignment wrapText="1"/>
    </xf>
    <xf numFmtId="43" fontId="0" fillId="0" borderId="0" xfId="1" applyFont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top"/>
    </xf>
    <xf numFmtId="43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4" xfId="0" applyBorder="1"/>
    <xf numFmtId="43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0" fontId="7" fillId="0" borderId="10" xfId="4" applyFont="1" applyBorder="1" applyAlignment="1">
      <alignment vertical="center"/>
    </xf>
    <xf numFmtId="0" fontId="7" fillId="0" borderId="11" xfId="4" applyFont="1" applyBorder="1" applyAlignment="1">
      <alignment vertical="center"/>
    </xf>
    <xf numFmtId="0" fontId="8" fillId="0" borderId="12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12" fillId="0" borderId="0" xfId="5" applyFont="1" applyAlignment="1">
      <alignment vertical="center"/>
    </xf>
    <xf numFmtId="0" fontId="13" fillId="0" borderId="0" xfId="5" applyFont="1" applyAlignment="1">
      <alignment vertical="center"/>
    </xf>
    <xf numFmtId="0" fontId="14" fillId="0" borderId="0" xfId="5" applyFont="1" applyAlignment="1">
      <alignment vertical="center"/>
    </xf>
    <xf numFmtId="0" fontId="16" fillId="5" borderId="0" xfId="5" applyFont="1" applyFill="1" applyAlignment="1">
      <alignment horizontal="center" vertical="center" wrapText="1"/>
    </xf>
    <xf numFmtId="10" fontId="16" fillId="6" borderId="0" xfId="6" applyNumberFormat="1" applyFont="1" applyFill="1" applyAlignment="1">
      <alignment horizontal="center" vertical="center"/>
    </xf>
    <xf numFmtId="0" fontId="7" fillId="0" borderId="0" xfId="4" applyFont="1" applyAlignment="1">
      <alignment vertical="center"/>
    </xf>
    <xf numFmtId="0" fontId="17" fillId="0" borderId="21" xfId="5" applyFont="1" applyBorder="1" applyAlignment="1">
      <alignment vertical="center" wrapText="1"/>
    </xf>
    <xf numFmtId="0" fontId="18" fillId="0" borderId="21" xfId="5" applyFont="1" applyBorder="1" applyAlignment="1">
      <alignment horizontal="center" vertical="center" wrapText="1"/>
    </xf>
    <xf numFmtId="0" fontId="18" fillId="0" borderId="21" xfId="5" applyFont="1" applyBorder="1" applyAlignment="1">
      <alignment vertical="center" wrapText="1"/>
    </xf>
    <xf numFmtId="10" fontId="19" fillId="0" borderId="21" xfId="6" applyNumberFormat="1" applyFont="1" applyBorder="1" applyAlignment="1">
      <alignment horizontal="center" vertical="center"/>
    </xf>
    <xf numFmtId="0" fontId="17" fillId="0" borderId="22" xfId="5" applyFont="1" applyBorder="1" applyAlignment="1">
      <alignment vertical="center" wrapText="1"/>
    </xf>
    <xf numFmtId="0" fontId="18" fillId="0" borderId="22" xfId="5" applyFont="1" applyBorder="1" applyAlignment="1">
      <alignment horizontal="center" vertical="center" wrapText="1"/>
    </xf>
    <xf numFmtId="0" fontId="18" fillId="0" borderId="22" xfId="5" applyFont="1" applyBorder="1" applyAlignment="1">
      <alignment vertical="center" wrapText="1"/>
    </xf>
    <xf numFmtId="10" fontId="19" fillId="0" borderId="22" xfId="6" applyNumberFormat="1" applyFont="1" applyBorder="1" applyAlignment="1">
      <alignment horizontal="center" vertical="center"/>
    </xf>
    <xf numFmtId="0" fontId="17" fillId="0" borderId="23" xfId="5" applyFont="1" applyBorder="1" applyAlignment="1">
      <alignment vertical="center" wrapText="1"/>
    </xf>
    <xf numFmtId="0" fontId="18" fillId="0" borderId="23" xfId="5" applyFont="1" applyBorder="1" applyAlignment="1">
      <alignment horizontal="center" vertical="center" wrapText="1"/>
    </xf>
    <xf numFmtId="0" fontId="18" fillId="0" borderId="23" xfId="5" applyFont="1" applyBorder="1" applyAlignment="1">
      <alignment vertical="center" wrapText="1"/>
    </xf>
    <xf numFmtId="10" fontId="19" fillId="0" borderId="23" xfId="6" applyNumberFormat="1" applyFont="1" applyBorder="1" applyAlignment="1">
      <alignment horizontal="center" vertical="center"/>
    </xf>
    <xf numFmtId="0" fontId="18" fillId="0" borderId="21" xfId="5" applyFont="1" applyBorder="1" applyAlignment="1">
      <alignment horizontal="center" vertical="center"/>
    </xf>
    <xf numFmtId="164" fontId="18" fillId="0" borderId="21" xfId="6" applyNumberFormat="1" applyFont="1" applyBorder="1" applyAlignment="1">
      <alignment horizontal="center" vertical="center"/>
    </xf>
    <xf numFmtId="0" fontId="18" fillId="0" borderId="22" xfId="5" applyFont="1" applyBorder="1" applyAlignment="1">
      <alignment horizontal="center" vertical="center"/>
    </xf>
    <xf numFmtId="10" fontId="18" fillId="0" borderId="22" xfId="6" applyNumberFormat="1" applyFont="1" applyBorder="1" applyAlignment="1">
      <alignment horizontal="center" vertical="center"/>
    </xf>
    <xf numFmtId="164" fontId="18" fillId="0" borderId="22" xfId="6" applyNumberFormat="1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164" fontId="18" fillId="0" borderId="23" xfId="6" applyNumberFormat="1" applyFont="1" applyBorder="1" applyAlignment="1">
      <alignment horizontal="center" vertical="center"/>
    </xf>
    <xf numFmtId="0" fontId="10" fillId="0" borderId="0" xfId="5" applyAlignment="1">
      <alignment vertical="center" wrapText="1"/>
    </xf>
    <xf numFmtId="0" fontId="10" fillId="0" borderId="0" xfId="5" applyAlignment="1">
      <alignment vertical="center"/>
    </xf>
    <xf numFmtId="0" fontId="4" fillId="0" borderId="24" xfId="5" applyFont="1" applyBorder="1" applyAlignment="1">
      <alignment horizontal="center" vertical="center"/>
    </xf>
    <xf numFmtId="49" fontId="21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left" vertical="center" indent="1"/>
    </xf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center" wrapText="1"/>
    </xf>
    <xf numFmtId="0" fontId="22" fillId="0" borderId="0" xfId="7" applyFont="1" applyAlignment="1">
      <alignment vertical="center" wrapText="1"/>
    </xf>
    <xf numFmtId="0" fontId="17" fillId="0" borderId="0" xfId="7" applyFont="1" applyAlignment="1">
      <alignment vertical="center" wrapText="1"/>
    </xf>
    <xf numFmtId="0" fontId="8" fillId="0" borderId="0" xfId="4" applyFont="1" applyAlignment="1">
      <alignment vertical="center"/>
    </xf>
    <xf numFmtId="43" fontId="1" fillId="0" borderId="1" xfId="1" applyFont="1" applyBorder="1"/>
    <xf numFmtId="9" fontId="0" fillId="2" borderId="1" xfId="3" applyFont="1" applyFill="1" applyBorder="1"/>
    <xf numFmtId="10" fontId="0" fillId="2" borderId="1" xfId="3" applyNumberFormat="1" applyFont="1" applyFill="1" applyBorder="1"/>
    <xf numFmtId="43" fontId="0" fillId="0" borderId="0" xfId="0" applyNumberFormat="1"/>
    <xf numFmtId="43" fontId="0" fillId="0" borderId="1" xfId="0" applyNumberFormat="1" applyBorder="1"/>
    <xf numFmtId="10" fontId="0" fillId="7" borderId="1" xfId="3" applyNumberFormat="1" applyFont="1" applyFill="1" applyBorder="1"/>
    <xf numFmtId="0" fontId="2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5" xfId="0" applyFont="1" applyBorder="1"/>
    <xf numFmtId="0" fontId="0" fillId="0" borderId="8" xfId="0" applyBorder="1"/>
    <xf numFmtId="0" fontId="0" fillId="0" borderId="9" xfId="0" applyBorder="1"/>
    <xf numFmtId="0" fontId="5" fillId="0" borderId="0" xfId="0" applyFont="1"/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5" xfId="0" applyBorder="1"/>
    <xf numFmtId="0" fontId="3" fillId="0" borderId="0" xfId="0" applyFont="1"/>
    <xf numFmtId="0" fontId="4" fillId="0" borderId="0" xfId="0" applyFont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43" fontId="2" fillId="7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6" fillId="0" borderId="1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0" fillId="0" borderId="0" xfId="8" applyFont="1"/>
    <xf numFmtId="0" fontId="27" fillId="0" borderId="0" xfId="8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6" fillId="0" borderId="0" xfId="0" applyFont="1"/>
    <xf numFmtId="43" fontId="26" fillId="0" borderId="0" xfId="1" applyFont="1" applyAlignment="1">
      <alignment horizontal="center" vertical="center"/>
    </xf>
    <xf numFmtId="43" fontId="26" fillId="0" borderId="0" xfId="1" applyFont="1" applyAlignment="1">
      <alignment vertical="center"/>
    </xf>
    <xf numFmtId="43" fontId="26" fillId="0" borderId="0" xfId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4" fillId="9" borderId="1" xfId="0" applyFont="1" applyFill="1" applyBorder="1" applyAlignment="1">
      <alignment horizontal="center" vertical="center"/>
    </xf>
    <xf numFmtId="43" fontId="24" fillId="9" borderId="1" xfId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>
      <alignment wrapText="1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/>
    <xf numFmtId="0" fontId="31" fillId="0" borderId="1" xfId="0" applyFont="1" applyBorder="1" applyAlignment="1">
      <alignment wrapText="1"/>
    </xf>
    <xf numFmtId="0" fontId="31" fillId="10" borderId="1" xfId="0" applyFont="1" applyFill="1" applyBorder="1" applyAlignment="1">
      <alignment horizontal="left" vertical="top" wrapText="1"/>
    </xf>
    <xf numFmtId="0" fontId="31" fillId="10" borderId="0" xfId="0" applyFont="1" applyFill="1" applyAlignment="1">
      <alignment wrapText="1"/>
    </xf>
    <xf numFmtId="0" fontId="10" fillId="0" borderId="28" xfId="0" applyFont="1" applyBorder="1" applyAlignment="1">
      <alignment horizontal="left" vertical="center" wrapText="1"/>
    </xf>
    <xf numFmtId="43" fontId="24" fillId="9" borderId="1" xfId="1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3" fontId="2" fillId="0" borderId="0" xfId="1" applyFont="1" applyBorder="1"/>
    <xf numFmtId="0" fontId="2" fillId="0" borderId="0" xfId="0" applyFont="1" applyAlignment="1">
      <alignment vertical="center"/>
    </xf>
    <xf numFmtId="43" fontId="2" fillId="0" borderId="0" xfId="0" applyNumberFormat="1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31" fillId="0" borderId="0" xfId="0" applyFont="1"/>
    <xf numFmtId="0" fontId="31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wrapText="1"/>
    </xf>
    <xf numFmtId="0" fontId="30" fillId="0" borderId="30" xfId="0" applyFont="1" applyBorder="1" applyAlignment="1">
      <alignment horizontal="center" vertical="center"/>
    </xf>
    <xf numFmtId="4" fontId="0" fillId="0" borderId="0" xfId="0" applyNumberFormat="1"/>
    <xf numFmtId="0" fontId="7" fillId="0" borderId="0" xfId="0" applyFont="1"/>
    <xf numFmtId="0" fontId="7" fillId="10" borderId="1" xfId="0" applyFont="1" applyFill="1" applyBorder="1" applyAlignment="1">
      <alignment horizontal="left" vertical="top" wrapText="1"/>
    </xf>
    <xf numFmtId="2" fontId="31" fillId="1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43" fontId="2" fillId="0" borderId="19" xfId="1" applyFont="1" applyBorder="1"/>
    <xf numFmtId="0" fontId="2" fillId="0" borderId="19" xfId="0" applyFont="1" applyBorder="1" applyAlignment="1">
      <alignment vertical="center"/>
    </xf>
    <xf numFmtId="43" fontId="2" fillId="0" borderId="20" xfId="1" applyFont="1" applyBorder="1"/>
    <xf numFmtId="43" fontId="2" fillId="0" borderId="20" xfId="0" applyNumberFormat="1" applyFont="1" applyBorder="1"/>
    <xf numFmtId="0" fontId="25" fillId="10" borderId="0" xfId="0" applyFont="1" applyFill="1"/>
    <xf numFmtId="0" fontId="7" fillId="0" borderId="0" xfId="0" applyFont="1" applyAlignment="1">
      <alignment horizontal="left" vertical="center" wrapText="1" indent="1"/>
    </xf>
    <xf numFmtId="0" fontId="25" fillId="0" borderId="13" xfId="0" applyFont="1" applyBorder="1"/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1" fillId="0" borderId="0" xfId="5" applyFont="1" applyAlignment="1">
      <alignment horizontal="center" vertical="center"/>
    </xf>
    <xf numFmtId="0" fontId="12" fillId="0" borderId="0" xfId="7" applyFont="1" applyAlignment="1">
      <alignment horizontal="center" vertical="center" wrapText="1"/>
    </xf>
    <xf numFmtId="0" fontId="15" fillId="4" borderId="18" xfId="4" applyFont="1" applyFill="1" applyBorder="1" applyAlignment="1">
      <alignment horizontal="center" vertical="center"/>
    </xf>
    <xf numFmtId="0" fontId="15" fillId="4" borderId="19" xfId="4" applyFont="1" applyFill="1" applyBorder="1" applyAlignment="1">
      <alignment horizontal="center" vertical="center"/>
    </xf>
    <xf numFmtId="0" fontId="15" fillId="4" borderId="20" xfId="4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49" fontId="20" fillId="0" borderId="7" xfId="5" applyNumberFormat="1" applyFont="1" applyBorder="1" applyAlignment="1">
      <alignment horizontal="center" vertical="center"/>
    </xf>
    <xf numFmtId="49" fontId="20" fillId="0" borderId="8" xfId="5" applyNumberFormat="1" applyFont="1" applyBorder="1" applyAlignment="1">
      <alignment horizontal="center" vertical="center"/>
    </xf>
    <xf numFmtId="49" fontId="20" fillId="0" borderId="0" xfId="5" applyNumberFormat="1" applyFont="1" applyAlignment="1">
      <alignment horizontal="center" vertical="center"/>
    </xf>
    <xf numFmtId="0" fontId="4" fillId="0" borderId="25" xfId="5" applyFont="1" applyBorder="1" applyAlignment="1">
      <alignment horizontal="center" vertical="center"/>
    </xf>
    <xf numFmtId="0" fontId="4" fillId="0" borderId="26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0" fillId="0" borderId="30" xfId="1" applyFont="1" applyBorder="1" applyAlignment="1">
      <alignment vertical="center"/>
    </xf>
    <xf numFmtId="43" fontId="0" fillId="0" borderId="31" xfId="1" applyFont="1" applyBorder="1" applyAlignment="1">
      <alignment vertical="center"/>
    </xf>
    <xf numFmtId="43" fontId="0" fillId="0" borderId="32" xfId="1" applyFont="1" applyBorder="1" applyAlignment="1">
      <alignment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29" fillId="0" borderId="0" xfId="8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9">
    <cellStyle name="Moeda" xfId="2" builtinId="4"/>
    <cellStyle name="Normal" xfId="0" builtinId="0"/>
    <cellStyle name="Normal 2 2 2 2" xfId="5" xr:uid="{00000000-0005-0000-0000-000002000000}"/>
    <cellStyle name="Normal 3" xfId="8" xr:uid="{00000000-0005-0000-0000-000003000000}"/>
    <cellStyle name="Normal 89" xfId="7" xr:uid="{00000000-0005-0000-0000-000004000000}"/>
    <cellStyle name="Normal_Leis Sociais" xfId="4" xr:uid="{00000000-0005-0000-0000-000005000000}"/>
    <cellStyle name="Porcentagem" xfId="3" builtinId="5"/>
    <cellStyle name="Porcentagem 2" xfId="6" xr:uid="{00000000-0005-0000-0000-000007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76200</xdr:rowOff>
    </xdr:from>
    <xdr:to>
      <xdr:col>2</xdr:col>
      <xdr:colOff>2047875</xdr:colOff>
      <xdr:row>0</xdr:row>
      <xdr:rowOff>495879</xdr:rowOff>
    </xdr:to>
    <xdr:pic>
      <xdr:nvPicPr>
        <xdr:cNvPr id="2" name="Imagem 1" descr="msotw9_temp0">
          <a:extLst>
            <a:ext uri="{FF2B5EF4-FFF2-40B4-BE49-F238E27FC236}">
              <a16:creationId xmlns:a16="http://schemas.microsoft.com/office/drawing/2014/main" id="{0EF9B8B1-0823-4D15-93DF-21029864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76200"/>
          <a:ext cx="523875" cy="419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1524000</xdr:colOff>
      <xdr:row>0</xdr:row>
      <xdr:rowOff>76200</xdr:rowOff>
    </xdr:from>
    <xdr:to>
      <xdr:col>2</xdr:col>
      <xdr:colOff>2047875</xdr:colOff>
      <xdr:row>0</xdr:row>
      <xdr:rowOff>495879</xdr:rowOff>
    </xdr:to>
    <xdr:pic>
      <xdr:nvPicPr>
        <xdr:cNvPr id="2" name="Imagem 1" descr="msotw9_temp0">
          <a:extLst>
            <a:ext uri="{FF2B5EF4-FFF2-40B4-BE49-F238E27FC236}">
              <a16:creationId xmlns:a16="http://schemas.microsoft.com/office/drawing/2014/main" id="{2B23BF1A-8656-413D-B9C3-AD931DE9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76200"/>
          <a:ext cx="523875" cy="419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3038475</xdr:colOff>
      <xdr:row>0</xdr:row>
      <xdr:rowOff>17572</xdr:rowOff>
    </xdr:from>
    <xdr:to>
      <xdr:col>7</xdr:col>
      <xdr:colOff>3649107</xdr:colOff>
      <xdr:row>1</xdr:row>
      <xdr:rowOff>11430</xdr:rowOff>
    </xdr:to>
    <xdr:pic>
      <xdr:nvPicPr>
        <xdr:cNvPr id="2" name="Imagem 1" descr="msotw9_temp0">
          <a:extLst>
            <a:ext uri="{FF2B5EF4-FFF2-40B4-BE49-F238E27FC236}">
              <a16:creationId xmlns:a16="http://schemas.microsoft.com/office/drawing/2014/main" id="{B71AEF3D-21F9-4E07-985C-B0322F86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7572"/>
          <a:ext cx="610632" cy="49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815975</xdr:colOff>
      <xdr:row>249</xdr:row>
      <xdr:rowOff>127000</xdr:rowOff>
    </xdr:from>
    <xdr:to>
      <xdr:col>9</xdr:col>
      <xdr:colOff>333375</xdr:colOff>
      <xdr:row>256</xdr:row>
      <xdr:rowOff>127000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3FD0BB1-C9B8-4833-86F5-209E9578BD5A}"/>
            </a:ext>
          </a:extLst>
        </xdr:cNvPr>
        <xdr:cNvSpPr txBox="1"/>
      </xdr:nvSpPr>
      <xdr:spPr>
        <a:xfrm>
          <a:off x="5283200" y="113074450"/>
          <a:ext cx="4003675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Tiago dos Santos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Furtado</a:t>
          </a:r>
        </a:p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Assessor Téc. Engenharia I</a:t>
          </a:r>
        </a:p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Decreto: 095/2021 - GAP/PMS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467592</xdr:colOff>
      <xdr:row>0</xdr:row>
      <xdr:rowOff>43988</xdr:rowOff>
    </xdr:from>
    <xdr:to>
      <xdr:col>11</xdr:col>
      <xdr:colOff>316224</xdr:colOff>
      <xdr:row>1</xdr:row>
      <xdr:rowOff>55418</xdr:rowOff>
    </xdr:to>
    <xdr:pic>
      <xdr:nvPicPr>
        <xdr:cNvPr id="2" name="Imagem 1" descr="msotw9_temp0">
          <a:extLst>
            <a:ext uri="{FF2B5EF4-FFF2-40B4-BE49-F238E27FC236}">
              <a16:creationId xmlns:a16="http://schemas.microsoft.com/office/drawing/2014/main" id="{122092FE-EF97-41B0-BAF6-F77281360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7228" y="43988"/>
          <a:ext cx="783814" cy="704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841375</xdr:colOff>
      <xdr:row>73</xdr:row>
      <xdr:rowOff>31750</xdr:rowOff>
    </xdr:from>
    <xdr:to>
      <xdr:col>13</xdr:col>
      <xdr:colOff>304800</xdr:colOff>
      <xdr:row>80</xdr:row>
      <xdr:rowOff>31750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F6C06DE-F39D-47B8-B32C-4211D000470D}"/>
            </a:ext>
          </a:extLst>
        </xdr:cNvPr>
        <xdr:cNvSpPr txBox="1"/>
      </xdr:nvSpPr>
      <xdr:spPr>
        <a:xfrm>
          <a:off x="8651875" y="14478000"/>
          <a:ext cx="4003675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Tiago dos Santos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Furtado</a:t>
          </a:r>
        </a:p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Assessor Téc. Engenharia I</a:t>
          </a:r>
        </a:p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Decreto: 095/2021 - GAP/PMS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2933700</xdr:colOff>
      <xdr:row>0</xdr:row>
      <xdr:rowOff>0</xdr:rowOff>
    </xdr:from>
    <xdr:to>
      <xdr:col>5</xdr:col>
      <xdr:colOff>876300</xdr:colOff>
      <xdr:row>0</xdr:row>
      <xdr:rowOff>466725</xdr:rowOff>
    </xdr:to>
    <xdr:pic>
      <xdr:nvPicPr>
        <xdr:cNvPr id="2" name="Imagem 1" descr="msotw9_temp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184408</xdr:colOff>
      <xdr:row>0</xdr:row>
      <xdr:rowOff>105265</xdr:rowOff>
    </xdr:from>
    <xdr:to>
      <xdr:col>2</xdr:col>
      <xdr:colOff>850644</xdr:colOff>
      <xdr:row>3</xdr:row>
      <xdr:rowOff>157162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608" y="105265"/>
          <a:ext cx="666236" cy="623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2869957</xdr:colOff>
      <xdr:row>0</xdr:row>
      <xdr:rowOff>36634</xdr:rowOff>
    </xdr:from>
    <xdr:to>
      <xdr:col>5</xdr:col>
      <xdr:colOff>3439158</xdr:colOff>
      <xdr:row>0</xdr:row>
      <xdr:rowOff>571500</xdr:rowOff>
    </xdr:to>
    <xdr:pic>
      <xdr:nvPicPr>
        <xdr:cNvPr id="2" name="Imagem 1" descr="msotw9_temp0">
          <a:extLst>
            <a:ext uri="{FF2B5EF4-FFF2-40B4-BE49-F238E27FC236}">
              <a16:creationId xmlns:a16="http://schemas.microsoft.com/office/drawing/2014/main" id="{654B86DB-B8AA-45BC-BCDE-CA2815CF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861" y="36634"/>
          <a:ext cx="569201" cy="534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1311088</xdr:colOff>
      <xdr:row>126</xdr:row>
      <xdr:rowOff>100853</xdr:rowOff>
    </xdr:from>
    <xdr:to>
      <xdr:col>5</xdr:col>
      <xdr:colOff>5314763</xdr:colOff>
      <xdr:row>133</xdr:row>
      <xdr:rowOff>100853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951C74B-E97D-4D90-B62E-A2780279D501}"/>
            </a:ext>
          </a:extLst>
        </xdr:cNvPr>
        <xdr:cNvSpPr txBox="1"/>
      </xdr:nvSpPr>
      <xdr:spPr>
        <a:xfrm>
          <a:off x="4840941" y="36004500"/>
          <a:ext cx="4003675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latin typeface="Arial" panose="020B0604020202020204" pitchFamily="34" charset="0"/>
              <a:cs typeface="Arial" panose="020B0604020202020204" pitchFamily="34" charset="0"/>
            </a:rPr>
            <a:t>Tiago dos Santos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 Furtado</a:t>
          </a:r>
        </a:p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Assessor Téc. Engenharia I</a:t>
          </a:r>
        </a:p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Decreto: 095/2021 - GAP/PMS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p-11207\c\Sergio\Amazonas\Dom%20eliseu\Bm%208-abr-dom%20elis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ao\desktop$\DISCO%20E\AMBIENTAL%20ENGENHARIA\COSANPA\GLEBA%20I,%20II%20e%20III\AGUA\LICITA&#199;&#195;O%20II%20-%20TOMADA%20DE%20PRE&#199;OS\OR&#199;AMENTO\OR&#199;AMENTO%20LICITA&#199;&#195;O%20GLEBA%20I,%20II%20e%20III%20-%20TOMAD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ao\desktop$\BS2G%20CONSULTORIA\ETA%20S&#195;O%20BRAS%20C-D%20-%20JNETO\CD%20LICITA&#199;&#195;O\OR&#199;A%20ETA%20SAO%20BRAS%20RV%20JNETO%203%20(SAMPAIO)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AGO\planejamento_docs_rede\02-%20EMPREENDIMENTOS\23-%20Obstetr&#237;cia\Planilha%20revisada%20H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-Bm 8"/>
      <sheetName val="Bm 8"/>
      <sheetName val="Rede 8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ETA-Mat"/>
      <sheetName val="INCCTO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 FISI FINAN GLEBA"/>
      <sheetName val="CRONOGRAMA DE DESEMBOLSO"/>
      <sheetName val="RESUMO"/>
      <sheetName val="ORÇAMENTO GLEBA"/>
      <sheetName val="MEMÓRIA ORÇAMENTO"/>
      <sheetName val="COMPOSIÇÕES PREÇ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PROJETISTA"/>
      <sheetName val="CRONO FISI FINAN ETA S BRAZ"/>
      <sheetName val="Q.C.I."/>
      <sheetName val="RESUMO"/>
      <sheetName val="CANTEIRO OB(1.0)"/>
      <sheetName val="GALERIA TUB(2.0)"/>
      <sheetName val="CANAL A DECANT (3.0)"/>
      <sheetName val="TB A LAV ASCENCIONAL(4.0)"/>
      <sheetName val="E ELEV LAV SUPERF(05)"/>
      <sheetName val="BARR A LAV SUP(6)"/>
      <sheetName val="Plan1"/>
      <sheetName val="FILTROS(7)"/>
      <sheetName val="CASA QUIM(8)"/>
      <sheetName val="INST ELÉT(9)"/>
      <sheetName val="REFORMA PRÉDIO ETA"/>
      <sheetName val="DECANTADORES MELH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TIAGO"/>
      <sheetName val="PLANILHA DE EVENTOS"/>
      <sheetName val="Planilha3"/>
      <sheetName val="ORÇ. REVISADO FINAL"/>
      <sheetName val="ORÇ. INDICAÇÃO ELYELSON"/>
      <sheetName val="MEMORIAL REVISADO"/>
      <sheetName val="CCU"/>
      <sheetName val="Planilha2"/>
    </sheetNames>
    <sheetDataSet>
      <sheetData sheetId="0"/>
      <sheetData sheetId="1"/>
      <sheetData sheetId="2"/>
      <sheetData sheetId="3"/>
      <sheetData sheetId="4"/>
      <sheetData sheetId="5"/>
      <sheetData sheetId="6">
        <row r="38">
          <cell r="C38" t="str">
            <v>PLACA DE SINALIZACAO DE SEGURANCA, FOTOLUMINESCENTE</v>
          </cell>
        </row>
        <row r="45">
          <cell r="C45" t="str">
            <v>IMPERMEABILIZAÇÃO PISOS EM ÁREAS MOLHADAS</v>
          </cell>
        </row>
        <row r="54">
          <cell r="C54" t="str">
            <v>BANCADA EM GRANITO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view="pageBreakPreview" zoomScaleNormal="100" zoomScaleSheetLayoutView="100" workbookViewId="0">
      <selection activeCell="A29" sqref="A29:D29"/>
    </sheetView>
  </sheetViews>
  <sheetFormatPr defaultColWidth="10.28515625" defaultRowHeight="12"/>
  <cols>
    <col min="1" max="1" width="10" style="35" customWidth="1"/>
    <col min="2" max="2" width="8.5703125" style="35" customWidth="1"/>
    <col min="3" max="3" width="52.85546875" style="35" customWidth="1"/>
    <col min="4" max="4" width="15.5703125" style="64" customWidth="1"/>
    <col min="5" max="5" width="10.7109375" style="29" customWidth="1"/>
    <col min="6" max="256" width="10.28515625" style="29"/>
    <col min="257" max="257" width="10" style="29" customWidth="1"/>
    <col min="258" max="258" width="8.5703125" style="29" customWidth="1"/>
    <col min="259" max="259" width="52.85546875" style="29" customWidth="1"/>
    <col min="260" max="260" width="15.5703125" style="29" customWidth="1"/>
    <col min="261" max="261" width="10.7109375" style="29" customWidth="1"/>
    <col min="262" max="512" width="10.28515625" style="29"/>
    <col min="513" max="513" width="10" style="29" customWidth="1"/>
    <col min="514" max="514" width="8.5703125" style="29" customWidth="1"/>
    <col min="515" max="515" width="52.85546875" style="29" customWidth="1"/>
    <col min="516" max="516" width="15.5703125" style="29" customWidth="1"/>
    <col min="517" max="517" width="10.7109375" style="29" customWidth="1"/>
    <col min="518" max="768" width="10.28515625" style="29"/>
    <col min="769" max="769" width="10" style="29" customWidth="1"/>
    <col min="770" max="770" width="8.5703125" style="29" customWidth="1"/>
    <col min="771" max="771" width="52.85546875" style="29" customWidth="1"/>
    <col min="772" max="772" width="15.5703125" style="29" customWidth="1"/>
    <col min="773" max="773" width="10.7109375" style="29" customWidth="1"/>
    <col min="774" max="1024" width="10.28515625" style="29"/>
    <col min="1025" max="1025" width="10" style="29" customWidth="1"/>
    <col min="1026" max="1026" width="8.5703125" style="29" customWidth="1"/>
    <col min="1027" max="1027" width="52.85546875" style="29" customWidth="1"/>
    <col min="1028" max="1028" width="15.5703125" style="29" customWidth="1"/>
    <col min="1029" max="1029" width="10.7109375" style="29" customWidth="1"/>
    <col min="1030" max="1280" width="10.28515625" style="29"/>
    <col min="1281" max="1281" width="10" style="29" customWidth="1"/>
    <col min="1282" max="1282" width="8.5703125" style="29" customWidth="1"/>
    <col min="1283" max="1283" width="52.85546875" style="29" customWidth="1"/>
    <col min="1284" max="1284" width="15.5703125" style="29" customWidth="1"/>
    <col min="1285" max="1285" width="10.7109375" style="29" customWidth="1"/>
    <col min="1286" max="1536" width="10.28515625" style="29"/>
    <col min="1537" max="1537" width="10" style="29" customWidth="1"/>
    <col min="1538" max="1538" width="8.5703125" style="29" customWidth="1"/>
    <col min="1539" max="1539" width="52.85546875" style="29" customWidth="1"/>
    <col min="1540" max="1540" width="15.5703125" style="29" customWidth="1"/>
    <col min="1541" max="1541" width="10.7109375" style="29" customWidth="1"/>
    <col min="1542" max="1792" width="10.28515625" style="29"/>
    <col min="1793" max="1793" width="10" style="29" customWidth="1"/>
    <col min="1794" max="1794" width="8.5703125" style="29" customWidth="1"/>
    <col min="1795" max="1795" width="52.85546875" style="29" customWidth="1"/>
    <col min="1796" max="1796" width="15.5703125" style="29" customWidth="1"/>
    <col min="1797" max="1797" width="10.7109375" style="29" customWidth="1"/>
    <col min="1798" max="2048" width="10.28515625" style="29"/>
    <col min="2049" max="2049" width="10" style="29" customWidth="1"/>
    <col min="2050" max="2050" width="8.5703125" style="29" customWidth="1"/>
    <col min="2051" max="2051" width="52.85546875" style="29" customWidth="1"/>
    <col min="2052" max="2052" width="15.5703125" style="29" customWidth="1"/>
    <col min="2053" max="2053" width="10.7109375" style="29" customWidth="1"/>
    <col min="2054" max="2304" width="10.28515625" style="29"/>
    <col min="2305" max="2305" width="10" style="29" customWidth="1"/>
    <col min="2306" max="2306" width="8.5703125" style="29" customWidth="1"/>
    <col min="2307" max="2307" width="52.85546875" style="29" customWidth="1"/>
    <col min="2308" max="2308" width="15.5703125" style="29" customWidth="1"/>
    <col min="2309" max="2309" width="10.7109375" style="29" customWidth="1"/>
    <col min="2310" max="2560" width="10.28515625" style="29"/>
    <col min="2561" max="2561" width="10" style="29" customWidth="1"/>
    <col min="2562" max="2562" width="8.5703125" style="29" customWidth="1"/>
    <col min="2563" max="2563" width="52.85546875" style="29" customWidth="1"/>
    <col min="2564" max="2564" width="15.5703125" style="29" customWidth="1"/>
    <col min="2565" max="2565" width="10.7109375" style="29" customWidth="1"/>
    <col min="2566" max="2816" width="10.28515625" style="29"/>
    <col min="2817" max="2817" width="10" style="29" customWidth="1"/>
    <col min="2818" max="2818" width="8.5703125" style="29" customWidth="1"/>
    <col min="2819" max="2819" width="52.85546875" style="29" customWidth="1"/>
    <col min="2820" max="2820" width="15.5703125" style="29" customWidth="1"/>
    <col min="2821" max="2821" width="10.7109375" style="29" customWidth="1"/>
    <col min="2822" max="3072" width="10.28515625" style="29"/>
    <col min="3073" max="3073" width="10" style="29" customWidth="1"/>
    <col min="3074" max="3074" width="8.5703125" style="29" customWidth="1"/>
    <col min="3075" max="3075" width="52.85546875" style="29" customWidth="1"/>
    <col min="3076" max="3076" width="15.5703125" style="29" customWidth="1"/>
    <col min="3077" max="3077" width="10.7109375" style="29" customWidth="1"/>
    <col min="3078" max="3328" width="10.28515625" style="29"/>
    <col min="3329" max="3329" width="10" style="29" customWidth="1"/>
    <col min="3330" max="3330" width="8.5703125" style="29" customWidth="1"/>
    <col min="3331" max="3331" width="52.85546875" style="29" customWidth="1"/>
    <col min="3332" max="3332" width="15.5703125" style="29" customWidth="1"/>
    <col min="3333" max="3333" width="10.7109375" style="29" customWidth="1"/>
    <col min="3334" max="3584" width="10.28515625" style="29"/>
    <col min="3585" max="3585" width="10" style="29" customWidth="1"/>
    <col min="3586" max="3586" width="8.5703125" style="29" customWidth="1"/>
    <col min="3587" max="3587" width="52.85546875" style="29" customWidth="1"/>
    <col min="3588" max="3588" width="15.5703125" style="29" customWidth="1"/>
    <col min="3589" max="3589" width="10.7109375" style="29" customWidth="1"/>
    <col min="3590" max="3840" width="10.28515625" style="29"/>
    <col min="3841" max="3841" width="10" style="29" customWidth="1"/>
    <col min="3842" max="3842" width="8.5703125" style="29" customWidth="1"/>
    <col min="3843" max="3843" width="52.85546875" style="29" customWidth="1"/>
    <col min="3844" max="3844" width="15.5703125" style="29" customWidth="1"/>
    <col min="3845" max="3845" width="10.7109375" style="29" customWidth="1"/>
    <col min="3846" max="4096" width="10.28515625" style="29"/>
    <col min="4097" max="4097" width="10" style="29" customWidth="1"/>
    <col min="4098" max="4098" width="8.5703125" style="29" customWidth="1"/>
    <col min="4099" max="4099" width="52.85546875" style="29" customWidth="1"/>
    <col min="4100" max="4100" width="15.5703125" style="29" customWidth="1"/>
    <col min="4101" max="4101" width="10.7109375" style="29" customWidth="1"/>
    <col min="4102" max="4352" width="10.28515625" style="29"/>
    <col min="4353" max="4353" width="10" style="29" customWidth="1"/>
    <col min="4354" max="4354" width="8.5703125" style="29" customWidth="1"/>
    <col min="4355" max="4355" width="52.85546875" style="29" customWidth="1"/>
    <col min="4356" max="4356" width="15.5703125" style="29" customWidth="1"/>
    <col min="4357" max="4357" width="10.7109375" style="29" customWidth="1"/>
    <col min="4358" max="4608" width="10.28515625" style="29"/>
    <col min="4609" max="4609" width="10" style="29" customWidth="1"/>
    <col min="4610" max="4610" width="8.5703125" style="29" customWidth="1"/>
    <col min="4611" max="4611" width="52.85546875" style="29" customWidth="1"/>
    <col min="4612" max="4612" width="15.5703125" style="29" customWidth="1"/>
    <col min="4613" max="4613" width="10.7109375" style="29" customWidth="1"/>
    <col min="4614" max="4864" width="10.28515625" style="29"/>
    <col min="4865" max="4865" width="10" style="29" customWidth="1"/>
    <col min="4866" max="4866" width="8.5703125" style="29" customWidth="1"/>
    <col min="4867" max="4867" width="52.85546875" style="29" customWidth="1"/>
    <col min="4868" max="4868" width="15.5703125" style="29" customWidth="1"/>
    <col min="4869" max="4869" width="10.7109375" style="29" customWidth="1"/>
    <col min="4870" max="5120" width="10.28515625" style="29"/>
    <col min="5121" max="5121" width="10" style="29" customWidth="1"/>
    <col min="5122" max="5122" width="8.5703125" style="29" customWidth="1"/>
    <col min="5123" max="5123" width="52.85546875" style="29" customWidth="1"/>
    <col min="5124" max="5124" width="15.5703125" style="29" customWidth="1"/>
    <col min="5125" max="5125" width="10.7109375" style="29" customWidth="1"/>
    <col min="5126" max="5376" width="10.28515625" style="29"/>
    <col min="5377" max="5377" width="10" style="29" customWidth="1"/>
    <col min="5378" max="5378" width="8.5703125" style="29" customWidth="1"/>
    <col min="5379" max="5379" width="52.85546875" style="29" customWidth="1"/>
    <col min="5380" max="5380" width="15.5703125" style="29" customWidth="1"/>
    <col min="5381" max="5381" width="10.7109375" style="29" customWidth="1"/>
    <col min="5382" max="5632" width="10.28515625" style="29"/>
    <col min="5633" max="5633" width="10" style="29" customWidth="1"/>
    <col min="5634" max="5634" width="8.5703125" style="29" customWidth="1"/>
    <col min="5635" max="5635" width="52.85546875" style="29" customWidth="1"/>
    <col min="5636" max="5636" width="15.5703125" style="29" customWidth="1"/>
    <col min="5637" max="5637" width="10.7109375" style="29" customWidth="1"/>
    <col min="5638" max="5888" width="10.28515625" style="29"/>
    <col min="5889" max="5889" width="10" style="29" customWidth="1"/>
    <col min="5890" max="5890" width="8.5703125" style="29" customWidth="1"/>
    <col min="5891" max="5891" width="52.85546875" style="29" customWidth="1"/>
    <col min="5892" max="5892" width="15.5703125" style="29" customWidth="1"/>
    <col min="5893" max="5893" width="10.7109375" style="29" customWidth="1"/>
    <col min="5894" max="6144" width="10.28515625" style="29"/>
    <col min="6145" max="6145" width="10" style="29" customWidth="1"/>
    <col min="6146" max="6146" width="8.5703125" style="29" customWidth="1"/>
    <col min="6147" max="6147" width="52.85546875" style="29" customWidth="1"/>
    <col min="6148" max="6148" width="15.5703125" style="29" customWidth="1"/>
    <col min="6149" max="6149" width="10.7109375" style="29" customWidth="1"/>
    <col min="6150" max="6400" width="10.28515625" style="29"/>
    <col min="6401" max="6401" width="10" style="29" customWidth="1"/>
    <col min="6402" max="6402" width="8.5703125" style="29" customWidth="1"/>
    <col min="6403" max="6403" width="52.85546875" style="29" customWidth="1"/>
    <col min="6404" max="6404" width="15.5703125" style="29" customWidth="1"/>
    <col min="6405" max="6405" width="10.7109375" style="29" customWidth="1"/>
    <col min="6406" max="6656" width="10.28515625" style="29"/>
    <col min="6657" max="6657" width="10" style="29" customWidth="1"/>
    <col min="6658" max="6658" width="8.5703125" style="29" customWidth="1"/>
    <col min="6659" max="6659" width="52.85546875" style="29" customWidth="1"/>
    <col min="6660" max="6660" width="15.5703125" style="29" customWidth="1"/>
    <col min="6661" max="6661" width="10.7109375" style="29" customWidth="1"/>
    <col min="6662" max="6912" width="10.28515625" style="29"/>
    <col min="6913" max="6913" width="10" style="29" customWidth="1"/>
    <col min="6914" max="6914" width="8.5703125" style="29" customWidth="1"/>
    <col min="6915" max="6915" width="52.85546875" style="29" customWidth="1"/>
    <col min="6916" max="6916" width="15.5703125" style="29" customWidth="1"/>
    <col min="6917" max="6917" width="10.7109375" style="29" customWidth="1"/>
    <col min="6918" max="7168" width="10.28515625" style="29"/>
    <col min="7169" max="7169" width="10" style="29" customWidth="1"/>
    <col min="7170" max="7170" width="8.5703125" style="29" customWidth="1"/>
    <col min="7171" max="7171" width="52.85546875" style="29" customWidth="1"/>
    <col min="7172" max="7172" width="15.5703125" style="29" customWidth="1"/>
    <col min="7173" max="7173" width="10.7109375" style="29" customWidth="1"/>
    <col min="7174" max="7424" width="10.28515625" style="29"/>
    <col min="7425" max="7425" width="10" style="29" customWidth="1"/>
    <col min="7426" max="7426" width="8.5703125" style="29" customWidth="1"/>
    <col min="7427" max="7427" width="52.85546875" style="29" customWidth="1"/>
    <col min="7428" max="7428" width="15.5703125" style="29" customWidth="1"/>
    <col min="7429" max="7429" width="10.7109375" style="29" customWidth="1"/>
    <col min="7430" max="7680" width="10.28515625" style="29"/>
    <col min="7681" max="7681" width="10" style="29" customWidth="1"/>
    <col min="7682" max="7682" width="8.5703125" style="29" customWidth="1"/>
    <col min="7683" max="7683" width="52.85546875" style="29" customWidth="1"/>
    <col min="7684" max="7684" width="15.5703125" style="29" customWidth="1"/>
    <col min="7685" max="7685" width="10.7109375" style="29" customWidth="1"/>
    <col min="7686" max="7936" width="10.28515625" style="29"/>
    <col min="7937" max="7937" width="10" style="29" customWidth="1"/>
    <col min="7938" max="7938" width="8.5703125" style="29" customWidth="1"/>
    <col min="7939" max="7939" width="52.85546875" style="29" customWidth="1"/>
    <col min="7940" max="7940" width="15.5703125" style="29" customWidth="1"/>
    <col min="7941" max="7941" width="10.7109375" style="29" customWidth="1"/>
    <col min="7942" max="8192" width="10.28515625" style="29"/>
    <col min="8193" max="8193" width="10" style="29" customWidth="1"/>
    <col min="8194" max="8194" width="8.5703125" style="29" customWidth="1"/>
    <col min="8195" max="8195" width="52.85546875" style="29" customWidth="1"/>
    <col min="8196" max="8196" width="15.5703125" style="29" customWidth="1"/>
    <col min="8197" max="8197" width="10.7109375" style="29" customWidth="1"/>
    <col min="8198" max="8448" width="10.28515625" style="29"/>
    <col min="8449" max="8449" width="10" style="29" customWidth="1"/>
    <col min="8450" max="8450" width="8.5703125" style="29" customWidth="1"/>
    <col min="8451" max="8451" width="52.85546875" style="29" customWidth="1"/>
    <col min="8452" max="8452" width="15.5703125" style="29" customWidth="1"/>
    <col min="8453" max="8453" width="10.7109375" style="29" customWidth="1"/>
    <col min="8454" max="8704" width="10.28515625" style="29"/>
    <col min="8705" max="8705" width="10" style="29" customWidth="1"/>
    <col min="8706" max="8706" width="8.5703125" style="29" customWidth="1"/>
    <col min="8707" max="8707" width="52.85546875" style="29" customWidth="1"/>
    <col min="8708" max="8708" width="15.5703125" style="29" customWidth="1"/>
    <col min="8709" max="8709" width="10.7109375" style="29" customWidth="1"/>
    <col min="8710" max="8960" width="10.28515625" style="29"/>
    <col min="8961" max="8961" width="10" style="29" customWidth="1"/>
    <col min="8962" max="8962" width="8.5703125" style="29" customWidth="1"/>
    <col min="8963" max="8963" width="52.85546875" style="29" customWidth="1"/>
    <col min="8964" max="8964" width="15.5703125" style="29" customWidth="1"/>
    <col min="8965" max="8965" width="10.7109375" style="29" customWidth="1"/>
    <col min="8966" max="9216" width="10.28515625" style="29"/>
    <col min="9217" max="9217" width="10" style="29" customWidth="1"/>
    <col min="9218" max="9218" width="8.5703125" style="29" customWidth="1"/>
    <col min="9219" max="9219" width="52.85546875" style="29" customWidth="1"/>
    <col min="9220" max="9220" width="15.5703125" style="29" customWidth="1"/>
    <col min="9221" max="9221" width="10.7109375" style="29" customWidth="1"/>
    <col min="9222" max="9472" width="10.28515625" style="29"/>
    <col min="9473" max="9473" width="10" style="29" customWidth="1"/>
    <col min="9474" max="9474" width="8.5703125" style="29" customWidth="1"/>
    <col min="9475" max="9475" width="52.85546875" style="29" customWidth="1"/>
    <col min="9476" max="9476" width="15.5703125" style="29" customWidth="1"/>
    <col min="9477" max="9477" width="10.7109375" style="29" customWidth="1"/>
    <col min="9478" max="9728" width="10.28515625" style="29"/>
    <col min="9729" max="9729" width="10" style="29" customWidth="1"/>
    <col min="9730" max="9730" width="8.5703125" style="29" customWidth="1"/>
    <col min="9731" max="9731" width="52.85546875" style="29" customWidth="1"/>
    <col min="9732" max="9732" width="15.5703125" style="29" customWidth="1"/>
    <col min="9733" max="9733" width="10.7109375" style="29" customWidth="1"/>
    <col min="9734" max="9984" width="10.28515625" style="29"/>
    <col min="9985" max="9985" width="10" style="29" customWidth="1"/>
    <col min="9986" max="9986" width="8.5703125" style="29" customWidth="1"/>
    <col min="9987" max="9987" width="52.85546875" style="29" customWidth="1"/>
    <col min="9988" max="9988" width="15.5703125" style="29" customWidth="1"/>
    <col min="9989" max="9989" width="10.7109375" style="29" customWidth="1"/>
    <col min="9990" max="10240" width="10.28515625" style="29"/>
    <col min="10241" max="10241" width="10" style="29" customWidth="1"/>
    <col min="10242" max="10242" width="8.5703125" style="29" customWidth="1"/>
    <col min="10243" max="10243" width="52.85546875" style="29" customWidth="1"/>
    <col min="10244" max="10244" width="15.5703125" style="29" customWidth="1"/>
    <col min="10245" max="10245" width="10.7109375" style="29" customWidth="1"/>
    <col min="10246" max="10496" width="10.28515625" style="29"/>
    <col min="10497" max="10497" width="10" style="29" customWidth="1"/>
    <col min="10498" max="10498" width="8.5703125" style="29" customWidth="1"/>
    <col min="10499" max="10499" width="52.85546875" style="29" customWidth="1"/>
    <col min="10500" max="10500" width="15.5703125" style="29" customWidth="1"/>
    <col min="10501" max="10501" width="10.7109375" style="29" customWidth="1"/>
    <col min="10502" max="10752" width="10.28515625" style="29"/>
    <col min="10753" max="10753" width="10" style="29" customWidth="1"/>
    <col min="10754" max="10754" width="8.5703125" style="29" customWidth="1"/>
    <col min="10755" max="10755" width="52.85546875" style="29" customWidth="1"/>
    <col min="10756" max="10756" width="15.5703125" style="29" customWidth="1"/>
    <col min="10757" max="10757" width="10.7109375" style="29" customWidth="1"/>
    <col min="10758" max="11008" width="10.28515625" style="29"/>
    <col min="11009" max="11009" width="10" style="29" customWidth="1"/>
    <col min="11010" max="11010" width="8.5703125" style="29" customWidth="1"/>
    <col min="11011" max="11011" width="52.85546875" style="29" customWidth="1"/>
    <col min="11012" max="11012" width="15.5703125" style="29" customWidth="1"/>
    <col min="11013" max="11013" width="10.7109375" style="29" customWidth="1"/>
    <col min="11014" max="11264" width="10.28515625" style="29"/>
    <col min="11265" max="11265" width="10" style="29" customWidth="1"/>
    <col min="11266" max="11266" width="8.5703125" style="29" customWidth="1"/>
    <col min="11267" max="11267" width="52.85546875" style="29" customWidth="1"/>
    <col min="11268" max="11268" width="15.5703125" style="29" customWidth="1"/>
    <col min="11269" max="11269" width="10.7109375" style="29" customWidth="1"/>
    <col min="11270" max="11520" width="10.28515625" style="29"/>
    <col min="11521" max="11521" width="10" style="29" customWidth="1"/>
    <col min="11522" max="11522" width="8.5703125" style="29" customWidth="1"/>
    <col min="11523" max="11523" width="52.85546875" style="29" customWidth="1"/>
    <col min="11524" max="11524" width="15.5703125" style="29" customWidth="1"/>
    <col min="11525" max="11525" width="10.7109375" style="29" customWidth="1"/>
    <col min="11526" max="11776" width="10.28515625" style="29"/>
    <col min="11777" max="11777" width="10" style="29" customWidth="1"/>
    <col min="11778" max="11778" width="8.5703125" style="29" customWidth="1"/>
    <col min="11779" max="11779" width="52.85546875" style="29" customWidth="1"/>
    <col min="11780" max="11780" width="15.5703125" style="29" customWidth="1"/>
    <col min="11781" max="11781" width="10.7109375" style="29" customWidth="1"/>
    <col min="11782" max="12032" width="10.28515625" style="29"/>
    <col min="12033" max="12033" width="10" style="29" customWidth="1"/>
    <col min="12034" max="12034" width="8.5703125" style="29" customWidth="1"/>
    <col min="12035" max="12035" width="52.85546875" style="29" customWidth="1"/>
    <col min="12036" max="12036" width="15.5703125" style="29" customWidth="1"/>
    <col min="12037" max="12037" width="10.7109375" style="29" customWidth="1"/>
    <col min="12038" max="12288" width="10.28515625" style="29"/>
    <col min="12289" max="12289" width="10" style="29" customWidth="1"/>
    <col min="12290" max="12290" width="8.5703125" style="29" customWidth="1"/>
    <col min="12291" max="12291" width="52.85546875" style="29" customWidth="1"/>
    <col min="12292" max="12292" width="15.5703125" style="29" customWidth="1"/>
    <col min="12293" max="12293" width="10.7109375" style="29" customWidth="1"/>
    <col min="12294" max="12544" width="10.28515625" style="29"/>
    <col min="12545" max="12545" width="10" style="29" customWidth="1"/>
    <col min="12546" max="12546" width="8.5703125" style="29" customWidth="1"/>
    <col min="12547" max="12547" width="52.85546875" style="29" customWidth="1"/>
    <col min="12548" max="12548" width="15.5703125" style="29" customWidth="1"/>
    <col min="12549" max="12549" width="10.7109375" style="29" customWidth="1"/>
    <col min="12550" max="12800" width="10.28515625" style="29"/>
    <col min="12801" max="12801" width="10" style="29" customWidth="1"/>
    <col min="12802" max="12802" width="8.5703125" style="29" customWidth="1"/>
    <col min="12803" max="12803" width="52.85546875" style="29" customWidth="1"/>
    <col min="12804" max="12804" width="15.5703125" style="29" customWidth="1"/>
    <col min="12805" max="12805" width="10.7109375" style="29" customWidth="1"/>
    <col min="12806" max="13056" width="10.28515625" style="29"/>
    <col min="13057" max="13057" width="10" style="29" customWidth="1"/>
    <col min="13058" max="13058" width="8.5703125" style="29" customWidth="1"/>
    <col min="13059" max="13059" width="52.85546875" style="29" customWidth="1"/>
    <col min="13060" max="13060" width="15.5703125" style="29" customWidth="1"/>
    <col min="13061" max="13061" width="10.7109375" style="29" customWidth="1"/>
    <col min="13062" max="13312" width="10.28515625" style="29"/>
    <col min="13313" max="13313" width="10" style="29" customWidth="1"/>
    <col min="13314" max="13314" width="8.5703125" style="29" customWidth="1"/>
    <col min="13315" max="13315" width="52.85546875" style="29" customWidth="1"/>
    <col min="13316" max="13316" width="15.5703125" style="29" customWidth="1"/>
    <col min="13317" max="13317" width="10.7109375" style="29" customWidth="1"/>
    <col min="13318" max="13568" width="10.28515625" style="29"/>
    <col min="13569" max="13569" width="10" style="29" customWidth="1"/>
    <col min="13570" max="13570" width="8.5703125" style="29" customWidth="1"/>
    <col min="13571" max="13571" width="52.85546875" style="29" customWidth="1"/>
    <col min="13572" max="13572" width="15.5703125" style="29" customWidth="1"/>
    <col min="13573" max="13573" width="10.7109375" style="29" customWidth="1"/>
    <col min="13574" max="13824" width="10.28515625" style="29"/>
    <col min="13825" max="13825" width="10" style="29" customWidth="1"/>
    <col min="13826" max="13826" width="8.5703125" style="29" customWidth="1"/>
    <col min="13827" max="13827" width="52.85546875" style="29" customWidth="1"/>
    <col min="13828" max="13828" width="15.5703125" style="29" customWidth="1"/>
    <col min="13829" max="13829" width="10.7109375" style="29" customWidth="1"/>
    <col min="13830" max="14080" width="10.28515625" style="29"/>
    <col min="14081" max="14081" width="10" style="29" customWidth="1"/>
    <col min="14082" max="14082" width="8.5703125" style="29" customWidth="1"/>
    <col min="14083" max="14083" width="52.85546875" style="29" customWidth="1"/>
    <col min="14084" max="14084" width="15.5703125" style="29" customWidth="1"/>
    <col min="14085" max="14085" width="10.7109375" style="29" customWidth="1"/>
    <col min="14086" max="14336" width="10.28515625" style="29"/>
    <col min="14337" max="14337" width="10" style="29" customWidth="1"/>
    <col min="14338" max="14338" width="8.5703125" style="29" customWidth="1"/>
    <col min="14339" max="14339" width="52.85546875" style="29" customWidth="1"/>
    <col min="14340" max="14340" width="15.5703125" style="29" customWidth="1"/>
    <col min="14341" max="14341" width="10.7109375" style="29" customWidth="1"/>
    <col min="14342" max="14592" width="10.28515625" style="29"/>
    <col min="14593" max="14593" width="10" style="29" customWidth="1"/>
    <col min="14594" max="14594" width="8.5703125" style="29" customWidth="1"/>
    <col min="14595" max="14595" width="52.85546875" style="29" customWidth="1"/>
    <col min="14596" max="14596" width="15.5703125" style="29" customWidth="1"/>
    <col min="14597" max="14597" width="10.7109375" style="29" customWidth="1"/>
    <col min="14598" max="14848" width="10.28515625" style="29"/>
    <col min="14849" max="14849" width="10" style="29" customWidth="1"/>
    <col min="14850" max="14850" width="8.5703125" style="29" customWidth="1"/>
    <col min="14851" max="14851" width="52.85546875" style="29" customWidth="1"/>
    <col min="14852" max="14852" width="15.5703125" style="29" customWidth="1"/>
    <col min="14853" max="14853" width="10.7109375" style="29" customWidth="1"/>
    <col min="14854" max="15104" width="10.28515625" style="29"/>
    <col min="15105" max="15105" width="10" style="29" customWidth="1"/>
    <col min="15106" max="15106" width="8.5703125" style="29" customWidth="1"/>
    <col min="15107" max="15107" width="52.85546875" style="29" customWidth="1"/>
    <col min="15108" max="15108" width="15.5703125" style="29" customWidth="1"/>
    <col min="15109" max="15109" width="10.7109375" style="29" customWidth="1"/>
    <col min="15110" max="15360" width="10.28515625" style="29"/>
    <col min="15361" max="15361" width="10" style="29" customWidth="1"/>
    <col min="15362" max="15362" width="8.5703125" style="29" customWidth="1"/>
    <col min="15363" max="15363" width="52.85546875" style="29" customWidth="1"/>
    <col min="15364" max="15364" width="15.5703125" style="29" customWidth="1"/>
    <col min="15365" max="15365" width="10.7109375" style="29" customWidth="1"/>
    <col min="15366" max="15616" width="10.28515625" style="29"/>
    <col min="15617" max="15617" width="10" style="29" customWidth="1"/>
    <col min="15618" max="15618" width="8.5703125" style="29" customWidth="1"/>
    <col min="15619" max="15619" width="52.85546875" style="29" customWidth="1"/>
    <col min="15620" max="15620" width="15.5703125" style="29" customWidth="1"/>
    <col min="15621" max="15621" width="10.7109375" style="29" customWidth="1"/>
    <col min="15622" max="15872" width="10.28515625" style="29"/>
    <col min="15873" max="15873" width="10" style="29" customWidth="1"/>
    <col min="15874" max="15874" width="8.5703125" style="29" customWidth="1"/>
    <col min="15875" max="15875" width="52.85546875" style="29" customWidth="1"/>
    <col min="15876" max="15876" width="15.5703125" style="29" customWidth="1"/>
    <col min="15877" max="15877" width="10.7109375" style="29" customWidth="1"/>
    <col min="15878" max="16128" width="10.28515625" style="29"/>
    <col min="16129" max="16129" width="10" style="29" customWidth="1"/>
    <col min="16130" max="16130" width="8.5703125" style="29" customWidth="1"/>
    <col min="16131" max="16131" width="52.85546875" style="29" customWidth="1"/>
    <col min="16132" max="16132" width="15.5703125" style="29" customWidth="1"/>
    <col min="16133" max="16133" width="10.7109375" style="29" customWidth="1"/>
    <col min="16134" max="16384" width="10.28515625" style="29"/>
  </cols>
  <sheetData>
    <row r="1" spans="1:4" ht="41.25" customHeight="1">
      <c r="A1" s="26"/>
      <c r="B1" s="27"/>
      <c r="C1" s="27"/>
      <c r="D1" s="28"/>
    </row>
    <row r="2" spans="1:4" ht="15" customHeight="1">
      <c r="A2" s="155" t="s">
        <v>484</v>
      </c>
      <c r="B2" s="156"/>
      <c r="C2" s="156"/>
      <c r="D2" s="157"/>
    </row>
    <row r="3" spans="1:4" ht="15" customHeight="1">
      <c r="A3" s="155" t="s">
        <v>485</v>
      </c>
      <c r="B3" s="156"/>
      <c r="C3" s="156"/>
      <c r="D3" s="157"/>
    </row>
    <row r="4" spans="1:4" ht="15" customHeight="1">
      <c r="A4" s="158" t="s">
        <v>486</v>
      </c>
      <c r="B4" s="159"/>
      <c r="C4" s="159"/>
      <c r="D4" s="160"/>
    </row>
    <row r="5" spans="1:4" ht="15" customHeight="1">
      <c r="A5" s="161"/>
      <c r="B5" s="161"/>
      <c r="C5" s="161"/>
      <c r="D5" s="161"/>
    </row>
    <row r="6" spans="1:4" ht="15" customHeight="1">
      <c r="A6" s="154" t="s">
        <v>490</v>
      </c>
      <c r="B6" s="154"/>
      <c r="C6" s="154"/>
      <c r="D6" s="154"/>
    </row>
    <row r="7" spans="1:4" ht="11.25" customHeight="1">
      <c r="A7" s="154" t="s">
        <v>487</v>
      </c>
      <c r="B7" s="154"/>
      <c r="C7" s="154"/>
      <c r="D7" s="154"/>
    </row>
    <row r="8" spans="1:4" s="30" customFormat="1" ht="13.15" customHeight="1">
      <c r="A8" s="154" t="s">
        <v>491</v>
      </c>
      <c r="B8" s="154"/>
      <c r="C8" s="154"/>
      <c r="D8" s="154"/>
    </row>
    <row r="9" spans="1:4" s="30" customFormat="1" ht="15" customHeight="1">
      <c r="A9" s="154" t="s">
        <v>689</v>
      </c>
      <c r="B9" s="154"/>
      <c r="C9" s="154"/>
      <c r="D9" s="154"/>
    </row>
    <row r="10" spans="1:4" s="30" customFormat="1" ht="18" customHeight="1">
      <c r="A10"/>
      <c r="B10" s="24"/>
      <c r="C10" s="24"/>
      <c r="D10"/>
    </row>
    <row r="11" spans="1:4" s="32" customFormat="1" ht="9" customHeight="1">
      <c r="A11" s="31"/>
      <c r="B11" s="31"/>
      <c r="C11" s="31"/>
      <c r="D11" s="31"/>
    </row>
    <row r="12" spans="1:4" ht="24" customHeight="1">
      <c r="A12" s="163" t="s">
        <v>521</v>
      </c>
      <c r="B12" s="164"/>
      <c r="C12" s="164"/>
      <c r="D12" s="165"/>
    </row>
    <row r="13" spans="1:4" s="35" customFormat="1" ht="26.25" customHeight="1">
      <c r="A13" s="33" t="s">
        <v>492</v>
      </c>
      <c r="B13" s="166" t="s">
        <v>493</v>
      </c>
      <c r="C13" s="166"/>
      <c r="D13" s="34">
        <f>SUM(D14:D18)</f>
        <v>0.10470000000000002</v>
      </c>
    </row>
    <row r="14" spans="1:4" s="35" customFormat="1" ht="17.25" customHeight="1">
      <c r="A14" s="36"/>
      <c r="B14" s="37" t="s">
        <v>1</v>
      </c>
      <c r="C14" s="38" t="s">
        <v>494</v>
      </c>
      <c r="D14" s="39">
        <v>3.4500000000000003E-2</v>
      </c>
    </row>
    <row r="15" spans="1:4" s="35" customFormat="1" ht="17.25" customHeight="1">
      <c r="A15" s="40"/>
      <c r="B15" s="41" t="s">
        <v>495</v>
      </c>
      <c r="C15" s="42" t="s">
        <v>496</v>
      </c>
      <c r="D15" s="43">
        <v>3.0000000000000001E-3</v>
      </c>
    </row>
    <row r="16" spans="1:4" s="35" customFormat="1" ht="17.25" customHeight="1">
      <c r="A16" s="40"/>
      <c r="B16" s="41" t="s">
        <v>497</v>
      </c>
      <c r="C16" s="42" t="s">
        <v>498</v>
      </c>
      <c r="D16" s="43">
        <v>5.5999999999999999E-3</v>
      </c>
    </row>
    <row r="17" spans="1:4" s="35" customFormat="1" ht="17.25" customHeight="1">
      <c r="A17" s="40"/>
      <c r="B17" s="41" t="s">
        <v>499</v>
      </c>
      <c r="C17" s="42" t="s">
        <v>500</v>
      </c>
      <c r="D17" s="43">
        <v>8.5000000000000006E-3</v>
      </c>
    </row>
    <row r="18" spans="1:4" ht="17.25" customHeight="1">
      <c r="A18" s="44"/>
      <c r="B18" s="45" t="s">
        <v>501</v>
      </c>
      <c r="C18" s="46" t="s">
        <v>502</v>
      </c>
      <c r="D18" s="47">
        <v>5.3100000000000001E-2</v>
      </c>
    </row>
    <row r="19" spans="1:4" ht="26.25" customHeight="1">
      <c r="A19" s="33" t="s">
        <v>503</v>
      </c>
      <c r="B19" s="166" t="s">
        <v>504</v>
      </c>
      <c r="C19" s="166"/>
      <c r="D19" s="34">
        <f>SUM(D20:D23)</f>
        <v>4.4999999999999998E-2</v>
      </c>
    </row>
    <row r="20" spans="1:4" ht="30" customHeight="1">
      <c r="A20" s="36"/>
      <c r="B20" s="48">
        <v>6</v>
      </c>
      <c r="C20" s="38" t="s">
        <v>505</v>
      </c>
      <c r="D20" s="49"/>
    </row>
    <row r="21" spans="1:4" ht="17.25" customHeight="1">
      <c r="A21" s="40"/>
      <c r="B21" s="50">
        <v>7</v>
      </c>
      <c r="C21" s="42" t="s">
        <v>506</v>
      </c>
      <c r="D21" s="51"/>
    </row>
    <row r="22" spans="1:4" ht="15.75" customHeight="1">
      <c r="A22" s="40"/>
      <c r="B22" s="50">
        <v>8</v>
      </c>
      <c r="C22" s="42" t="s">
        <v>507</v>
      </c>
      <c r="D22" s="52"/>
    </row>
    <row r="23" spans="1:4" ht="30" customHeight="1">
      <c r="A23" s="44"/>
      <c r="B23" s="53">
        <v>9</v>
      </c>
      <c r="C23" s="46" t="s">
        <v>508</v>
      </c>
      <c r="D23" s="54">
        <v>4.4999999999999998E-2</v>
      </c>
    </row>
    <row r="24" spans="1:4" ht="23.25" customHeight="1">
      <c r="A24" s="33" t="s">
        <v>509</v>
      </c>
      <c r="B24" s="166" t="s">
        <v>510</v>
      </c>
      <c r="C24" s="166"/>
      <c r="D24" s="34">
        <f>ROUND(((((1+(D14+D15+D16))*(1+(D17)))*(1+(D18)))/(1-(D19)))-1,4)</f>
        <v>0.16</v>
      </c>
    </row>
    <row r="25" spans="1:4" ht="30" customHeight="1" thickBot="1">
      <c r="A25" s="55"/>
      <c r="B25" s="56"/>
      <c r="C25" s="56"/>
      <c r="D25" s="56"/>
    </row>
    <row r="26" spans="1:4" ht="17.25" customHeight="1" thickBot="1">
      <c r="A26" s="57" t="s">
        <v>511</v>
      </c>
      <c r="B26" s="167" t="s">
        <v>512</v>
      </c>
      <c r="C26" s="168"/>
      <c r="D26" s="168"/>
    </row>
    <row r="27" spans="1:4" ht="17.25" customHeight="1">
      <c r="A27" s="56"/>
      <c r="B27" s="169" t="s">
        <v>513</v>
      </c>
      <c r="C27" s="169"/>
      <c r="D27" s="169"/>
    </row>
    <row r="28" spans="1:4" ht="30" customHeight="1" thickBot="1">
      <c r="A28" s="56"/>
      <c r="B28" s="56"/>
      <c r="C28" s="58"/>
      <c r="D28" s="56"/>
    </row>
    <row r="29" spans="1:4" ht="30" customHeight="1" thickBot="1">
      <c r="A29" s="170" t="s">
        <v>514</v>
      </c>
      <c r="B29" s="171"/>
      <c r="C29" s="171"/>
      <c r="D29" s="172"/>
    </row>
    <row r="30" spans="1:4" ht="22.5" customHeight="1">
      <c r="A30" s="59" t="s">
        <v>515</v>
      </c>
      <c r="B30" s="56"/>
      <c r="C30" s="56"/>
      <c r="D30" s="56"/>
    </row>
    <row r="31" spans="1:4" ht="22.5" customHeight="1">
      <c r="A31" s="59" t="s">
        <v>516</v>
      </c>
      <c r="B31" s="56"/>
      <c r="C31" s="56"/>
      <c r="D31" s="56"/>
    </row>
    <row r="32" spans="1:4" ht="22.5" customHeight="1">
      <c r="A32" s="59" t="s">
        <v>517</v>
      </c>
      <c r="B32" s="56"/>
      <c r="C32" s="56"/>
      <c r="D32" s="56"/>
    </row>
    <row r="33" spans="1:8" ht="22.5" customHeight="1">
      <c r="A33" s="59" t="s">
        <v>518</v>
      </c>
      <c r="B33" s="56"/>
      <c r="C33" s="56"/>
      <c r="D33" s="56"/>
    </row>
    <row r="34" spans="1:8" ht="22.5" customHeight="1">
      <c r="A34" s="59" t="s">
        <v>519</v>
      </c>
      <c r="B34" s="56"/>
      <c r="C34" s="56"/>
      <c r="D34" s="56"/>
    </row>
    <row r="35" spans="1:8" ht="17.25" customHeight="1">
      <c r="A35" s="60"/>
      <c r="B35" s="60"/>
      <c r="C35" s="60"/>
      <c r="D35" s="61"/>
    </row>
    <row r="36" spans="1:8" ht="17.25" customHeight="1">
      <c r="A36" s="60"/>
      <c r="B36" s="60"/>
      <c r="C36" s="60"/>
      <c r="D36" s="61"/>
    </row>
    <row r="37" spans="1:8" ht="17.25" customHeight="1">
      <c r="A37" s="173"/>
      <c r="B37" s="173"/>
      <c r="C37" s="173"/>
      <c r="D37" s="173"/>
      <c r="E37" s="62"/>
      <c r="F37" s="62"/>
      <c r="G37" s="62"/>
      <c r="H37" s="62"/>
    </row>
    <row r="38" spans="1:8" ht="17.25" customHeight="1">
      <c r="A38" s="162"/>
      <c r="B38" s="162"/>
      <c r="C38" s="162"/>
      <c r="D38" s="162"/>
      <c r="E38" s="63"/>
      <c r="F38" s="63"/>
      <c r="G38" s="63"/>
      <c r="H38" s="63"/>
    </row>
    <row r="39" spans="1:8" ht="17.25" customHeight="1">
      <c r="A39" s="162"/>
      <c r="B39" s="162"/>
      <c r="C39" s="162"/>
      <c r="D39" s="162"/>
      <c r="E39" s="63"/>
      <c r="F39" s="63"/>
      <c r="G39" s="63"/>
      <c r="H39" s="63"/>
    </row>
    <row r="40" spans="1:8" ht="17.25" customHeight="1">
      <c r="A40" s="60"/>
      <c r="B40" s="60"/>
      <c r="C40" s="60"/>
      <c r="D40" s="61"/>
    </row>
    <row r="41" spans="1:8" ht="17.25" customHeight="1">
      <c r="A41" s="60"/>
      <c r="B41" s="60"/>
      <c r="C41" s="60"/>
      <c r="D41" s="61"/>
    </row>
    <row r="42" spans="1:8" ht="17.25" customHeight="1">
      <c r="A42" s="60"/>
      <c r="B42" s="60"/>
      <c r="C42" s="60"/>
      <c r="D42" s="61"/>
    </row>
    <row r="43" spans="1:8" ht="17.25" customHeight="1">
      <c r="A43" s="60"/>
      <c r="B43" s="60"/>
      <c r="C43" s="60"/>
      <c r="D43" s="61"/>
    </row>
    <row r="44" spans="1:8" ht="17.25" customHeight="1">
      <c r="A44" s="60"/>
      <c r="B44" s="60"/>
      <c r="C44" s="60"/>
      <c r="D44" s="61"/>
    </row>
    <row r="45" spans="1:8" ht="17.25" customHeight="1">
      <c r="A45" s="60"/>
      <c r="B45" s="60"/>
      <c r="C45" s="60"/>
      <c r="D45" s="61"/>
    </row>
    <row r="46" spans="1:8" ht="17.25" customHeight="1">
      <c r="A46" s="60"/>
      <c r="B46" s="60"/>
      <c r="C46" s="60"/>
      <c r="D46" s="61"/>
    </row>
  </sheetData>
  <mergeCells count="18">
    <mergeCell ref="A39:D39"/>
    <mergeCell ref="A8:D8"/>
    <mergeCell ref="A9:D9"/>
    <mergeCell ref="A12:D12"/>
    <mergeCell ref="B13:C13"/>
    <mergeCell ref="B19:C19"/>
    <mergeCell ref="B24:C24"/>
    <mergeCell ref="B26:D26"/>
    <mergeCell ref="B27:D27"/>
    <mergeCell ref="A29:D29"/>
    <mergeCell ref="A37:D37"/>
    <mergeCell ref="A38:D38"/>
    <mergeCell ref="A7:D7"/>
    <mergeCell ref="A2:D2"/>
    <mergeCell ref="A3:D3"/>
    <mergeCell ref="A4:D4"/>
    <mergeCell ref="A5:D5"/>
    <mergeCell ref="A6:D6"/>
  </mergeCells>
  <printOptions horizontalCentered="1"/>
  <pageMargins left="0.78740157480314965" right="0.78740157480314965" top="0.78740157480314965" bottom="0.78740157480314965" header="0" footer="0"/>
  <pageSetup paperSize="9" scale="94" orientation="portrait" horizontalDpi="4294967293" verticalDpi="4294967293" r:id="rId1"/>
  <rowBreaks count="1" manualBreakCount="1">
    <brk id="35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view="pageBreakPreview" zoomScaleNormal="100" zoomScaleSheetLayoutView="100" workbookViewId="0">
      <selection activeCell="D25" sqref="D25"/>
    </sheetView>
  </sheetViews>
  <sheetFormatPr defaultColWidth="10.28515625" defaultRowHeight="12"/>
  <cols>
    <col min="1" max="1" width="10" style="35" customWidth="1"/>
    <col min="2" max="2" width="8.5703125" style="35" customWidth="1"/>
    <col min="3" max="3" width="52.85546875" style="35" customWidth="1"/>
    <col min="4" max="4" width="15.5703125" style="64" customWidth="1"/>
    <col min="5" max="5" width="10.7109375" style="29" customWidth="1"/>
    <col min="6" max="256" width="10.28515625" style="29"/>
    <col min="257" max="257" width="10" style="29" customWidth="1"/>
    <col min="258" max="258" width="8.5703125" style="29" customWidth="1"/>
    <col min="259" max="259" width="52.85546875" style="29" customWidth="1"/>
    <col min="260" max="260" width="15.5703125" style="29" customWidth="1"/>
    <col min="261" max="261" width="10.7109375" style="29" customWidth="1"/>
    <col min="262" max="512" width="10.28515625" style="29"/>
    <col min="513" max="513" width="10" style="29" customWidth="1"/>
    <col min="514" max="514" width="8.5703125" style="29" customWidth="1"/>
    <col min="515" max="515" width="52.85546875" style="29" customWidth="1"/>
    <col min="516" max="516" width="15.5703125" style="29" customWidth="1"/>
    <col min="517" max="517" width="10.7109375" style="29" customWidth="1"/>
    <col min="518" max="768" width="10.28515625" style="29"/>
    <col min="769" max="769" width="10" style="29" customWidth="1"/>
    <col min="770" max="770" width="8.5703125" style="29" customWidth="1"/>
    <col min="771" max="771" width="52.85546875" style="29" customWidth="1"/>
    <col min="772" max="772" width="15.5703125" style="29" customWidth="1"/>
    <col min="773" max="773" width="10.7109375" style="29" customWidth="1"/>
    <col min="774" max="1024" width="10.28515625" style="29"/>
    <col min="1025" max="1025" width="10" style="29" customWidth="1"/>
    <col min="1026" max="1026" width="8.5703125" style="29" customWidth="1"/>
    <col min="1027" max="1027" width="52.85546875" style="29" customWidth="1"/>
    <col min="1028" max="1028" width="15.5703125" style="29" customWidth="1"/>
    <col min="1029" max="1029" width="10.7109375" style="29" customWidth="1"/>
    <col min="1030" max="1280" width="10.28515625" style="29"/>
    <col min="1281" max="1281" width="10" style="29" customWidth="1"/>
    <col min="1282" max="1282" width="8.5703125" style="29" customWidth="1"/>
    <col min="1283" max="1283" width="52.85546875" style="29" customWidth="1"/>
    <col min="1284" max="1284" width="15.5703125" style="29" customWidth="1"/>
    <col min="1285" max="1285" width="10.7109375" style="29" customWidth="1"/>
    <col min="1286" max="1536" width="10.28515625" style="29"/>
    <col min="1537" max="1537" width="10" style="29" customWidth="1"/>
    <col min="1538" max="1538" width="8.5703125" style="29" customWidth="1"/>
    <col min="1539" max="1539" width="52.85546875" style="29" customWidth="1"/>
    <col min="1540" max="1540" width="15.5703125" style="29" customWidth="1"/>
    <col min="1541" max="1541" width="10.7109375" style="29" customWidth="1"/>
    <col min="1542" max="1792" width="10.28515625" style="29"/>
    <col min="1793" max="1793" width="10" style="29" customWidth="1"/>
    <col min="1794" max="1794" width="8.5703125" style="29" customWidth="1"/>
    <col min="1795" max="1795" width="52.85546875" style="29" customWidth="1"/>
    <col min="1796" max="1796" width="15.5703125" style="29" customWidth="1"/>
    <col min="1797" max="1797" width="10.7109375" style="29" customWidth="1"/>
    <col min="1798" max="2048" width="10.28515625" style="29"/>
    <col min="2049" max="2049" width="10" style="29" customWidth="1"/>
    <col min="2050" max="2050" width="8.5703125" style="29" customWidth="1"/>
    <col min="2051" max="2051" width="52.85546875" style="29" customWidth="1"/>
    <col min="2052" max="2052" width="15.5703125" style="29" customWidth="1"/>
    <col min="2053" max="2053" width="10.7109375" style="29" customWidth="1"/>
    <col min="2054" max="2304" width="10.28515625" style="29"/>
    <col min="2305" max="2305" width="10" style="29" customWidth="1"/>
    <col min="2306" max="2306" width="8.5703125" style="29" customWidth="1"/>
    <col min="2307" max="2307" width="52.85546875" style="29" customWidth="1"/>
    <col min="2308" max="2308" width="15.5703125" style="29" customWidth="1"/>
    <col min="2309" max="2309" width="10.7109375" style="29" customWidth="1"/>
    <col min="2310" max="2560" width="10.28515625" style="29"/>
    <col min="2561" max="2561" width="10" style="29" customWidth="1"/>
    <col min="2562" max="2562" width="8.5703125" style="29" customWidth="1"/>
    <col min="2563" max="2563" width="52.85546875" style="29" customWidth="1"/>
    <col min="2564" max="2564" width="15.5703125" style="29" customWidth="1"/>
    <col min="2565" max="2565" width="10.7109375" style="29" customWidth="1"/>
    <col min="2566" max="2816" width="10.28515625" style="29"/>
    <col min="2817" max="2817" width="10" style="29" customWidth="1"/>
    <col min="2818" max="2818" width="8.5703125" style="29" customWidth="1"/>
    <col min="2819" max="2819" width="52.85546875" style="29" customWidth="1"/>
    <col min="2820" max="2820" width="15.5703125" style="29" customWidth="1"/>
    <col min="2821" max="2821" width="10.7109375" style="29" customWidth="1"/>
    <col min="2822" max="3072" width="10.28515625" style="29"/>
    <col min="3073" max="3073" width="10" style="29" customWidth="1"/>
    <col min="3074" max="3074" width="8.5703125" style="29" customWidth="1"/>
    <col min="3075" max="3075" width="52.85546875" style="29" customWidth="1"/>
    <col min="3076" max="3076" width="15.5703125" style="29" customWidth="1"/>
    <col min="3077" max="3077" width="10.7109375" style="29" customWidth="1"/>
    <col min="3078" max="3328" width="10.28515625" style="29"/>
    <col min="3329" max="3329" width="10" style="29" customWidth="1"/>
    <col min="3330" max="3330" width="8.5703125" style="29" customWidth="1"/>
    <col min="3331" max="3331" width="52.85546875" style="29" customWidth="1"/>
    <col min="3332" max="3332" width="15.5703125" style="29" customWidth="1"/>
    <col min="3333" max="3333" width="10.7109375" style="29" customWidth="1"/>
    <col min="3334" max="3584" width="10.28515625" style="29"/>
    <col min="3585" max="3585" width="10" style="29" customWidth="1"/>
    <col min="3586" max="3586" width="8.5703125" style="29" customWidth="1"/>
    <col min="3587" max="3587" width="52.85546875" style="29" customWidth="1"/>
    <col min="3588" max="3588" width="15.5703125" style="29" customWidth="1"/>
    <col min="3589" max="3589" width="10.7109375" style="29" customWidth="1"/>
    <col min="3590" max="3840" width="10.28515625" style="29"/>
    <col min="3841" max="3841" width="10" style="29" customWidth="1"/>
    <col min="3842" max="3842" width="8.5703125" style="29" customWidth="1"/>
    <col min="3843" max="3843" width="52.85546875" style="29" customWidth="1"/>
    <col min="3844" max="3844" width="15.5703125" style="29" customWidth="1"/>
    <col min="3845" max="3845" width="10.7109375" style="29" customWidth="1"/>
    <col min="3846" max="4096" width="10.28515625" style="29"/>
    <col min="4097" max="4097" width="10" style="29" customWidth="1"/>
    <col min="4098" max="4098" width="8.5703125" style="29" customWidth="1"/>
    <col min="4099" max="4099" width="52.85546875" style="29" customWidth="1"/>
    <col min="4100" max="4100" width="15.5703125" style="29" customWidth="1"/>
    <col min="4101" max="4101" width="10.7109375" style="29" customWidth="1"/>
    <col min="4102" max="4352" width="10.28515625" style="29"/>
    <col min="4353" max="4353" width="10" style="29" customWidth="1"/>
    <col min="4354" max="4354" width="8.5703125" style="29" customWidth="1"/>
    <col min="4355" max="4355" width="52.85546875" style="29" customWidth="1"/>
    <col min="4356" max="4356" width="15.5703125" style="29" customWidth="1"/>
    <col min="4357" max="4357" width="10.7109375" style="29" customWidth="1"/>
    <col min="4358" max="4608" width="10.28515625" style="29"/>
    <col min="4609" max="4609" width="10" style="29" customWidth="1"/>
    <col min="4610" max="4610" width="8.5703125" style="29" customWidth="1"/>
    <col min="4611" max="4611" width="52.85546875" style="29" customWidth="1"/>
    <col min="4612" max="4612" width="15.5703125" style="29" customWidth="1"/>
    <col min="4613" max="4613" width="10.7109375" style="29" customWidth="1"/>
    <col min="4614" max="4864" width="10.28515625" style="29"/>
    <col min="4865" max="4865" width="10" style="29" customWidth="1"/>
    <col min="4866" max="4866" width="8.5703125" style="29" customWidth="1"/>
    <col min="4867" max="4867" width="52.85546875" style="29" customWidth="1"/>
    <col min="4868" max="4868" width="15.5703125" style="29" customWidth="1"/>
    <col min="4869" max="4869" width="10.7109375" style="29" customWidth="1"/>
    <col min="4870" max="5120" width="10.28515625" style="29"/>
    <col min="5121" max="5121" width="10" style="29" customWidth="1"/>
    <col min="5122" max="5122" width="8.5703125" style="29" customWidth="1"/>
    <col min="5123" max="5123" width="52.85546875" style="29" customWidth="1"/>
    <col min="5124" max="5124" width="15.5703125" style="29" customWidth="1"/>
    <col min="5125" max="5125" width="10.7109375" style="29" customWidth="1"/>
    <col min="5126" max="5376" width="10.28515625" style="29"/>
    <col min="5377" max="5377" width="10" style="29" customWidth="1"/>
    <col min="5378" max="5378" width="8.5703125" style="29" customWidth="1"/>
    <col min="5379" max="5379" width="52.85546875" style="29" customWidth="1"/>
    <col min="5380" max="5380" width="15.5703125" style="29" customWidth="1"/>
    <col min="5381" max="5381" width="10.7109375" style="29" customWidth="1"/>
    <col min="5382" max="5632" width="10.28515625" style="29"/>
    <col min="5633" max="5633" width="10" style="29" customWidth="1"/>
    <col min="5634" max="5634" width="8.5703125" style="29" customWidth="1"/>
    <col min="5635" max="5635" width="52.85546875" style="29" customWidth="1"/>
    <col min="5636" max="5636" width="15.5703125" style="29" customWidth="1"/>
    <col min="5637" max="5637" width="10.7109375" style="29" customWidth="1"/>
    <col min="5638" max="5888" width="10.28515625" style="29"/>
    <col min="5889" max="5889" width="10" style="29" customWidth="1"/>
    <col min="5890" max="5890" width="8.5703125" style="29" customWidth="1"/>
    <col min="5891" max="5891" width="52.85546875" style="29" customWidth="1"/>
    <col min="5892" max="5892" width="15.5703125" style="29" customWidth="1"/>
    <col min="5893" max="5893" width="10.7109375" style="29" customWidth="1"/>
    <col min="5894" max="6144" width="10.28515625" style="29"/>
    <col min="6145" max="6145" width="10" style="29" customWidth="1"/>
    <col min="6146" max="6146" width="8.5703125" style="29" customWidth="1"/>
    <col min="6147" max="6147" width="52.85546875" style="29" customWidth="1"/>
    <col min="6148" max="6148" width="15.5703125" style="29" customWidth="1"/>
    <col min="6149" max="6149" width="10.7109375" style="29" customWidth="1"/>
    <col min="6150" max="6400" width="10.28515625" style="29"/>
    <col min="6401" max="6401" width="10" style="29" customWidth="1"/>
    <col min="6402" max="6402" width="8.5703125" style="29" customWidth="1"/>
    <col min="6403" max="6403" width="52.85546875" style="29" customWidth="1"/>
    <col min="6404" max="6404" width="15.5703125" style="29" customWidth="1"/>
    <col min="6405" max="6405" width="10.7109375" style="29" customWidth="1"/>
    <col min="6406" max="6656" width="10.28515625" style="29"/>
    <col min="6657" max="6657" width="10" style="29" customWidth="1"/>
    <col min="6658" max="6658" width="8.5703125" style="29" customWidth="1"/>
    <col min="6659" max="6659" width="52.85546875" style="29" customWidth="1"/>
    <col min="6660" max="6660" width="15.5703125" style="29" customWidth="1"/>
    <col min="6661" max="6661" width="10.7109375" style="29" customWidth="1"/>
    <col min="6662" max="6912" width="10.28515625" style="29"/>
    <col min="6913" max="6913" width="10" style="29" customWidth="1"/>
    <col min="6914" max="6914" width="8.5703125" style="29" customWidth="1"/>
    <col min="6915" max="6915" width="52.85546875" style="29" customWidth="1"/>
    <col min="6916" max="6916" width="15.5703125" style="29" customWidth="1"/>
    <col min="6917" max="6917" width="10.7109375" style="29" customWidth="1"/>
    <col min="6918" max="7168" width="10.28515625" style="29"/>
    <col min="7169" max="7169" width="10" style="29" customWidth="1"/>
    <col min="7170" max="7170" width="8.5703125" style="29" customWidth="1"/>
    <col min="7171" max="7171" width="52.85546875" style="29" customWidth="1"/>
    <col min="7172" max="7172" width="15.5703125" style="29" customWidth="1"/>
    <col min="7173" max="7173" width="10.7109375" style="29" customWidth="1"/>
    <col min="7174" max="7424" width="10.28515625" style="29"/>
    <col min="7425" max="7425" width="10" style="29" customWidth="1"/>
    <col min="7426" max="7426" width="8.5703125" style="29" customWidth="1"/>
    <col min="7427" max="7427" width="52.85546875" style="29" customWidth="1"/>
    <col min="7428" max="7428" width="15.5703125" style="29" customWidth="1"/>
    <col min="7429" max="7429" width="10.7109375" style="29" customWidth="1"/>
    <col min="7430" max="7680" width="10.28515625" style="29"/>
    <col min="7681" max="7681" width="10" style="29" customWidth="1"/>
    <col min="7682" max="7682" width="8.5703125" style="29" customWidth="1"/>
    <col min="7683" max="7683" width="52.85546875" style="29" customWidth="1"/>
    <col min="7684" max="7684" width="15.5703125" style="29" customWidth="1"/>
    <col min="7685" max="7685" width="10.7109375" style="29" customWidth="1"/>
    <col min="7686" max="7936" width="10.28515625" style="29"/>
    <col min="7937" max="7937" width="10" style="29" customWidth="1"/>
    <col min="7938" max="7938" width="8.5703125" style="29" customWidth="1"/>
    <col min="7939" max="7939" width="52.85546875" style="29" customWidth="1"/>
    <col min="7940" max="7940" width="15.5703125" style="29" customWidth="1"/>
    <col min="7941" max="7941" width="10.7109375" style="29" customWidth="1"/>
    <col min="7942" max="8192" width="10.28515625" style="29"/>
    <col min="8193" max="8193" width="10" style="29" customWidth="1"/>
    <col min="8194" max="8194" width="8.5703125" style="29" customWidth="1"/>
    <col min="8195" max="8195" width="52.85546875" style="29" customWidth="1"/>
    <col min="8196" max="8196" width="15.5703125" style="29" customWidth="1"/>
    <col min="8197" max="8197" width="10.7109375" style="29" customWidth="1"/>
    <col min="8198" max="8448" width="10.28515625" style="29"/>
    <col min="8449" max="8449" width="10" style="29" customWidth="1"/>
    <col min="8450" max="8450" width="8.5703125" style="29" customWidth="1"/>
    <col min="8451" max="8451" width="52.85546875" style="29" customWidth="1"/>
    <col min="8452" max="8452" width="15.5703125" style="29" customWidth="1"/>
    <col min="8453" max="8453" width="10.7109375" style="29" customWidth="1"/>
    <col min="8454" max="8704" width="10.28515625" style="29"/>
    <col min="8705" max="8705" width="10" style="29" customWidth="1"/>
    <col min="8706" max="8706" width="8.5703125" style="29" customWidth="1"/>
    <col min="8707" max="8707" width="52.85546875" style="29" customWidth="1"/>
    <col min="8708" max="8708" width="15.5703125" style="29" customWidth="1"/>
    <col min="8709" max="8709" width="10.7109375" style="29" customWidth="1"/>
    <col min="8710" max="8960" width="10.28515625" style="29"/>
    <col min="8961" max="8961" width="10" style="29" customWidth="1"/>
    <col min="8962" max="8962" width="8.5703125" style="29" customWidth="1"/>
    <col min="8963" max="8963" width="52.85546875" style="29" customWidth="1"/>
    <col min="8964" max="8964" width="15.5703125" style="29" customWidth="1"/>
    <col min="8965" max="8965" width="10.7109375" style="29" customWidth="1"/>
    <col min="8966" max="9216" width="10.28515625" style="29"/>
    <col min="9217" max="9217" width="10" style="29" customWidth="1"/>
    <col min="9218" max="9218" width="8.5703125" style="29" customWidth="1"/>
    <col min="9219" max="9219" width="52.85546875" style="29" customWidth="1"/>
    <col min="9220" max="9220" width="15.5703125" style="29" customWidth="1"/>
    <col min="9221" max="9221" width="10.7109375" style="29" customWidth="1"/>
    <col min="9222" max="9472" width="10.28515625" style="29"/>
    <col min="9473" max="9473" width="10" style="29" customWidth="1"/>
    <col min="9474" max="9474" width="8.5703125" style="29" customWidth="1"/>
    <col min="9475" max="9475" width="52.85546875" style="29" customWidth="1"/>
    <col min="9476" max="9476" width="15.5703125" style="29" customWidth="1"/>
    <col min="9477" max="9477" width="10.7109375" style="29" customWidth="1"/>
    <col min="9478" max="9728" width="10.28515625" style="29"/>
    <col min="9729" max="9729" width="10" style="29" customWidth="1"/>
    <col min="9730" max="9730" width="8.5703125" style="29" customWidth="1"/>
    <col min="9731" max="9731" width="52.85546875" style="29" customWidth="1"/>
    <col min="9732" max="9732" width="15.5703125" style="29" customWidth="1"/>
    <col min="9733" max="9733" width="10.7109375" style="29" customWidth="1"/>
    <col min="9734" max="9984" width="10.28515625" style="29"/>
    <col min="9985" max="9985" width="10" style="29" customWidth="1"/>
    <col min="9986" max="9986" width="8.5703125" style="29" customWidth="1"/>
    <col min="9987" max="9987" width="52.85546875" style="29" customWidth="1"/>
    <col min="9988" max="9988" width="15.5703125" style="29" customWidth="1"/>
    <col min="9989" max="9989" width="10.7109375" style="29" customWidth="1"/>
    <col min="9990" max="10240" width="10.28515625" style="29"/>
    <col min="10241" max="10241" width="10" style="29" customWidth="1"/>
    <col min="10242" max="10242" width="8.5703125" style="29" customWidth="1"/>
    <col min="10243" max="10243" width="52.85546875" style="29" customWidth="1"/>
    <col min="10244" max="10244" width="15.5703125" style="29" customWidth="1"/>
    <col min="10245" max="10245" width="10.7109375" style="29" customWidth="1"/>
    <col min="10246" max="10496" width="10.28515625" style="29"/>
    <col min="10497" max="10497" width="10" style="29" customWidth="1"/>
    <col min="10498" max="10498" width="8.5703125" style="29" customWidth="1"/>
    <col min="10499" max="10499" width="52.85546875" style="29" customWidth="1"/>
    <col min="10500" max="10500" width="15.5703125" style="29" customWidth="1"/>
    <col min="10501" max="10501" width="10.7109375" style="29" customWidth="1"/>
    <col min="10502" max="10752" width="10.28515625" style="29"/>
    <col min="10753" max="10753" width="10" style="29" customWidth="1"/>
    <col min="10754" max="10754" width="8.5703125" style="29" customWidth="1"/>
    <col min="10755" max="10755" width="52.85546875" style="29" customWidth="1"/>
    <col min="10756" max="10756" width="15.5703125" style="29" customWidth="1"/>
    <col min="10757" max="10757" width="10.7109375" style="29" customWidth="1"/>
    <col min="10758" max="11008" width="10.28515625" style="29"/>
    <col min="11009" max="11009" width="10" style="29" customWidth="1"/>
    <col min="11010" max="11010" width="8.5703125" style="29" customWidth="1"/>
    <col min="11011" max="11011" width="52.85546875" style="29" customWidth="1"/>
    <col min="11012" max="11012" width="15.5703125" style="29" customWidth="1"/>
    <col min="11013" max="11013" width="10.7109375" style="29" customWidth="1"/>
    <col min="11014" max="11264" width="10.28515625" style="29"/>
    <col min="11265" max="11265" width="10" style="29" customWidth="1"/>
    <col min="11266" max="11266" width="8.5703125" style="29" customWidth="1"/>
    <col min="11267" max="11267" width="52.85546875" style="29" customWidth="1"/>
    <col min="11268" max="11268" width="15.5703125" style="29" customWidth="1"/>
    <col min="11269" max="11269" width="10.7109375" style="29" customWidth="1"/>
    <col min="11270" max="11520" width="10.28515625" style="29"/>
    <col min="11521" max="11521" width="10" style="29" customWidth="1"/>
    <col min="11522" max="11522" width="8.5703125" style="29" customWidth="1"/>
    <col min="11523" max="11523" width="52.85546875" style="29" customWidth="1"/>
    <col min="11524" max="11524" width="15.5703125" style="29" customWidth="1"/>
    <col min="11525" max="11525" width="10.7109375" style="29" customWidth="1"/>
    <col min="11526" max="11776" width="10.28515625" style="29"/>
    <col min="11777" max="11777" width="10" style="29" customWidth="1"/>
    <col min="11778" max="11778" width="8.5703125" style="29" customWidth="1"/>
    <col min="11779" max="11779" width="52.85546875" style="29" customWidth="1"/>
    <col min="11780" max="11780" width="15.5703125" style="29" customWidth="1"/>
    <col min="11781" max="11781" width="10.7109375" style="29" customWidth="1"/>
    <col min="11782" max="12032" width="10.28515625" style="29"/>
    <col min="12033" max="12033" width="10" style="29" customWidth="1"/>
    <col min="12034" max="12034" width="8.5703125" style="29" customWidth="1"/>
    <col min="12035" max="12035" width="52.85546875" style="29" customWidth="1"/>
    <col min="12036" max="12036" width="15.5703125" style="29" customWidth="1"/>
    <col min="12037" max="12037" width="10.7109375" style="29" customWidth="1"/>
    <col min="12038" max="12288" width="10.28515625" style="29"/>
    <col min="12289" max="12289" width="10" style="29" customWidth="1"/>
    <col min="12290" max="12290" width="8.5703125" style="29" customWidth="1"/>
    <col min="12291" max="12291" width="52.85546875" style="29" customWidth="1"/>
    <col min="12292" max="12292" width="15.5703125" style="29" customWidth="1"/>
    <col min="12293" max="12293" width="10.7109375" style="29" customWidth="1"/>
    <col min="12294" max="12544" width="10.28515625" style="29"/>
    <col min="12545" max="12545" width="10" style="29" customWidth="1"/>
    <col min="12546" max="12546" width="8.5703125" style="29" customWidth="1"/>
    <col min="12547" max="12547" width="52.85546875" style="29" customWidth="1"/>
    <col min="12548" max="12548" width="15.5703125" style="29" customWidth="1"/>
    <col min="12549" max="12549" width="10.7109375" style="29" customWidth="1"/>
    <col min="12550" max="12800" width="10.28515625" style="29"/>
    <col min="12801" max="12801" width="10" style="29" customWidth="1"/>
    <col min="12802" max="12802" width="8.5703125" style="29" customWidth="1"/>
    <col min="12803" max="12803" width="52.85546875" style="29" customWidth="1"/>
    <col min="12804" max="12804" width="15.5703125" style="29" customWidth="1"/>
    <col min="12805" max="12805" width="10.7109375" style="29" customWidth="1"/>
    <col min="12806" max="13056" width="10.28515625" style="29"/>
    <col min="13057" max="13057" width="10" style="29" customWidth="1"/>
    <col min="13058" max="13058" width="8.5703125" style="29" customWidth="1"/>
    <col min="13059" max="13059" width="52.85546875" style="29" customWidth="1"/>
    <col min="13060" max="13060" width="15.5703125" style="29" customWidth="1"/>
    <col min="13061" max="13061" width="10.7109375" style="29" customWidth="1"/>
    <col min="13062" max="13312" width="10.28515625" style="29"/>
    <col min="13313" max="13313" width="10" style="29" customWidth="1"/>
    <col min="13314" max="13314" width="8.5703125" style="29" customWidth="1"/>
    <col min="13315" max="13315" width="52.85546875" style="29" customWidth="1"/>
    <col min="13316" max="13316" width="15.5703125" style="29" customWidth="1"/>
    <col min="13317" max="13317" width="10.7109375" style="29" customWidth="1"/>
    <col min="13318" max="13568" width="10.28515625" style="29"/>
    <col min="13569" max="13569" width="10" style="29" customWidth="1"/>
    <col min="13570" max="13570" width="8.5703125" style="29" customWidth="1"/>
    <col min="13571" max="13571" width="52.85546875" style="29" customWidth="1"/>
    <col min="13572" max="13572" width="15.5703125" style="29" customWidth="1"/>
    <col min="13573" max="13573" width="10.7109375" style="29" customWidth="1"/>
    <col min="13574" max="13824" width="10.28515625" style="29"/>
    <col min="13825" max="13825" width="10" style="29" customWidth="1"/>
    <col min="13826" max="13826" width="8.5703125" style="29" customWidth="1"/>
    <col min="13827" max="13827" width="52.85546875" style="29" customWidth="1"/>
    <col min="13828" max="13828" width="15.5703125" style="29" customWidth="1"/>
    <col min="13829" max="13829" width="10.7109375" style="29" customWidth="1"/>
    <col min="13830" max="14080" width="10.28515625" style="29"/>
    <col min="14081" max="14081" width="10" style="29" customWidth="1"/>
    <col min="14082" max="14082" width="8.5703125" style="29" customWidth="1"/>
    <col min="14083" max="14083" width="52.85546875" style="29" customWidth="1"/>
    <col min="14084" max="14084" width="15.5703125" style="29" customWidth="1"/>
    <col min="14085" max="14085" width="10.7109375" style="29" customWidth="1"/>
    <col min="14086" max="14336" width="10.28515625" style="29"/>
    <col min="14337" max="14337" width="10" style="29" customWidth="1"/>
    <col min="14338" max="14338" width="8.5703125" style="29" customWidth="1"/>
    <col min="14339" max="14339" width="52.85546875" style="29" customWidth="1"/>
    <col min="14340" max="14340" width="15.5703125" style="29" customWidth="1"/>
    <col min="14341" max="14341" width="10.7109375" style="29" customWidth="1"/>
    <col min="14342" max="14592" width="10.28515625" style="29"/>
    <col min="14593" max="14593" width="10" style="29" customWidth="1"/>
    <col min="14594" max="14594" width="8.5703125" style="29" customWidth="1"/>
    <col min="14595" max="14595" width="52.85546875" style="29" customWidth="1"/>
    <col min="14596" max="14596" width="15.5703125" style="29" customWidth="1"/>
    <col min="14597" max="14597" width="10.7109375" style="29" customWidth="1"/>
    <col min="14598" max="14848" width="10.28515625" style="29"/>
    <col min="14849" max="14849" width="10" style="29" customWidth="1"/>
    <col min="14850" max="14850" width="8.5703125" style="29" customWidth="1"/>
    <col min="14851" max="14851" width="52.85546875" style="29" customWidth="1"/>
    <col min="14852" max="14852" width="15.5703125" style="29" customWidth="1"/>
    <col min="14853" max="14853" width="10.7109375" style="29" customWidth="1"/>
    <col min="14854" max="15104" width="10.28515625" style="29"/>
    <col min="15105" max="15105" width="10" style="29" customWidth="1"/>
    <col min="15106" max="15106" width="8.5703125" style="29" customWidth="1"/>
    <col min="15107" max="15107" width="52.85546875" style="29" customWidth="1"/>
    <col min="15108" max="15108" width="15.5703125" style="29" customWidth="1"/>
    <col min="15109" max="15109" width="10.7109375" style="29" customWidth="1"/>
    <col min="15110" max="15360" width="10.28515625" style="29"/>
    <col min="15361" max="15361" width="10" style="29" customWidth="1"/>
    <col min="15362" max="15362" width="8.5703125" style="29" customWidth="1"/>
    <col min="15363" max="15363" width="52.85546875" style="29" customWidth="1"/>
    <col min="15364" max="15364" width="15.5703125" style="29" customWidth="1"/>
    <col min="15365" max="15365" width="10.7109375" style="29" customWidth="1"/>
    <col min="15366" max="15616" width="10.28515625" style="29"/>
    <col min="15617" max="15617" width="10" style="29" customWidth="1"/>
    <col min="15618" max="15618" width="8.5703125" style="29" customWidth="1"/>
    <col min="15619" max="15619" width="52.85546875" style="29" customWidth="1"/>
    <col min="15620" max="15620" width="15.5703125" style="29" customWidth="1"/>
    <col min="15621" max="15621" width="10.7109375" style="29" customWidth="1"/>
    <col min="15622" max="15872" width="10.28515625" style="29"/>
    <col min="15873" max="15873" width="10" style="29" customWidth="1"/>
    <col min="15874" max="15874" width="8.5703125" style="29" customWidth="1"/>
    <col min="15875" max="15875" width="52.85546875" style="29" customWidth="1"/>
    <col min="15876" max="15876" width="15.5703125" style="29" customWidth="1"/>
    <col min="15877" max="15877" width="10.7109375" style="29" customWidth="1"/>
    <col min="15878" max="16128" width="10.28515625" style="29"/>
    <col min="16129" max="16129" width="10" style="29" customWidth="1"/>
    <col min="16130" max="16130" width="8.5703125" style="29" customWidth="1"/>
    <col min="16131" max="16131" width="52.85546875" style="29" customWidth="1"/>
    <col min="16132" max="16132" width="15.5703125" style="29" customWidth="1"/>
    <col min="16133" max="16133" width="10.7109375" style="29" customWidth="1"/>
    <col min="16134" max="16384" width="10.28515625" style="29"/>
  </cols>
  <sheetData>
    <row r="1" spans="1:4" ht="41.25" customHeight="1">
      <c r="A1" s="26"/>
      <c r="B1" s="27"/>
      <c r="C1" s="27"/>
      <c r="D1" s="28"/>
    </row>
    <row r="2" spans="1:4" ht="15" customHeight="1">
      <c r="A2" s="155" t="s">
        <v>484</v>
      </c>
      <c r="B2" s="156"/>
      <c r="C2" s="156"/>
      <c r="D2" s="157"/>
    </row>
    <row r="3" spans="1:4" ht="15" customHeight="1">
      <c r="A3" s="155" t="s">
        <v>485</v>
      </c>
      <c r="B3" s="156"/>
      <c r="C3" s="156"/>
      <c r="D3" s="157"/>
    </row>
    <row r="4" spans="1:4" ht="15" customHeight="1">
      <c r="A4" s="158" t="s">
        <v>486</v>
      </c>
      <c r="B4" s="159"/>
      <c r="C4" s="159"/>
      <c r="D4" s="160"/>
    </row>
    <row r="5" spans="1:4" ht="15" customHeight="1">
      <c r="A5" s="161"/>
      <c r="B5" s="161"/>
      <c r="C5" s="161"/>
      <c r="D5" s="161"/>
    </row>
    <row r="6" spans="1:4" ht="15" customHeight="1">
      <c r="A6" s="154" t="s">
        <v>490</v>
      </c>
      <c r="B6" s="154"/>
      <c r="C6" s="154"/>
      <c r="D6" s="154"/>
    </row>
    <row r="7" spans="1:4" ht="11.25" customHeight="1">
      <c r="A7" s="154" t="s">
        <v>487</v>
      </c>
      <c r="B7" s="154"/>
      <c r="C7" s="154"/>
      <c r="D7" s="154"/>
    </row>
    <row r="8" spans="1:4" s="30" customFormat="1" ht="13.15" customHeight="1">
      <c r="A8" s="154" t="s">
        <v>491</v>
      </c>
      <c r="B8" s="154"/>
      <c r="C8" s="154"/>
      <c r="D8" s="154"/>
    </row>
    <row r="9" spans="1:4" s="30" customFormat="1" ht="15" customHeight="1">
      <c r="A9" s="154" t="s">
        <v>689</v>
      </c>
      <c r="B9" s="154"/>
      <c r="C9" s="154"/>
      <c r="D9" s="154"/>
    </row>
    <row r="10" spans="1:4" s="30" customFormat="1" ht="18" customHeight="1">
      <c r="A10"/>
      <c r="B10" s="24"/>
      <c r="C10" s="24"/>
      <c r="D10"/>
    </row>
    <row r="11" spans="1:4" s="32" customFormat="1" ht="9" customHeight="1">
      <c r="A11" s="31"/>
      <c r="B11" s="31"/>
      <c r="C11" s="31"/>
      <c r="D11" s="31"/>
    </row>
    <row r="12" spans="1:4" ht="24" customHeight="1">
      <c r="A12" s="163" t="s">
        <v>520</v>
      </c>
      <c r="B12" s="164"/>
      <c r="C12" s="164"/>
      <c r="D12" s="165"/>
    </row>
    <row r="13" spans="1:4" s="35" customFormat="1" ht="26.25" customHeight="1">
      <c r="A13" s="33" t="s">
        <v>492</v>
      </c>
      <c r="B13" s="166" t="s">
        <v>493</v>
      </c>
      <c r="C13" s="166"/>
      <c r="D13" s="34">
        <f>SUM(D14:D18)</f>
        <v>0.14700000000000002</v>
      </c>
    </row>
    <row r="14" spans="1:4" s="35" customFormat="1" ht="17.25" customHeight="1">
      <c r="A14" s="36"/>
      <c r="B14" s="37" t="s">
        <v>1</v>
      </c>
      <c r="C14" s="38" t="s">
        <v>494</v>
      </c>
      <c r="D14" s="39">
        <v>0.04</v>
      </c>
    </row>
    <row r="15" spans="1:4" s="35" customFormat="1" ht="17.25" customHeight="1">
      <c r="A15" s="40"/>
      <c r="B15" s="41" t="s">
        <v>495</v>
      </c>
      <c r="C15" s="42" t="s">
        <v>496</v>
      </c>
      <c r="D15" s="43">
        <v>8.0000000000000002E-3</v>
      </c>
    </row>
    <row r="16" spans="1:4" s="35" customFormat="1" ht="17.25" customHeight="1">
      <c r="A16" s="40"/>
      <c r="B16" s="41" t="s">
        <v>497</v>
      </c>
      <c r="C16" s="42" t="s">
        <v>498</v>
      </c>
      <c r="D16" s="43">
        <v>1.2699999999999999E-2</v>
      </c>
    </row>
    <row r="17" spans="1:4" s="35" customFormat="1" ht="17.25" customHeight="1">
      <c r="A17" s="40"/>
      <c r="B17" s="41" t="s">
        <v>499</v>
      </c>
      <c r="C17" s="42" t="s">
        <v>500</v>
      </c>
      <c r="D17" s="43">
        <v>1.23E-2</v>
      </c>
    </row>
    <row r="18" spans="1:4" ht="17.25" customHeight="1">
      <c r="A18" s="44"/>
      <c r="B18" s="45" t="s">
        <v>501</v>
      </c>
      <c r="C18" s="46" t="s">
        <v>502</v>
      </c>
      <c r="D18" s="47">
        <v>7.3999999999999996E-2</v>
      </c>
    </row>
    <row r="19" spans="1:4" ht="26.25" customHeight="1">
      <c r="A19" s="33" t="s">
        <v>503</v>
      </c>
      <c r="B19" s="166" t="s">
        <v>504</v>
      </c>
      <c r="C19" s="166"/>
      <c r="D19" s="34">
        <f>SUM(D20:D23)</f>
        <v>0.1065</v>
      </c>
    </row>
    <row r="20" spans="1:4" ht="30" customHeight="1">
      <c r="A20" s="36"/>
      <c r="B20" s="48">
        <v>6</v>
      </c>
      <c r="C20" s="38" t="s">
        <v>505</v>
      </c>
      <c r="D20" s="49">
        <v>2.5000000000000001E-2</v>
      </c>
    </row>
    <row r="21" spans="1:4" ht="17.25" customHeight="1">
      <c r="A21" s="40"/>
      <c r="B21" s="50">
        <v>7</v>
      </c>
      <c r="C21" s="42" t="s">
        <v>506</v>
      </c>
      <c r="D21" s="51">
        <v>6.4999999999999997E-3</v>
      </c>
    </row>
    <row r="22" spans="1:4" ht="15.75" customHeight="1">
      <c r="A22" s="40"/>
      <c r="B22" s="50">
        <v>8</v>
      </c>
      <c r="C22" s="42" t="s">
        <v>507</v>
      </c>
      <c r="D22" s="52">
        <v>0.03</v>
      </c>
    </row>
    <row r="23" spans="1:4" ht="30" customHeight="1">
      <c r="A23" s="44"/>
      <c r="B23" s="53">
        <v>9</v>
      </c>
      <c r="C23" s="46" t="s">
        <v>508</v>
      </c>
      <c r="D23" s="54">
        <v>4.4999999999999998E-2</v>
      </c>
    </row>
    <row r="24" spans="1:4" ht="23.25" customHeight="1">
      <c r="A24" s="33" t="s">
        <v>509</v>
      </c>
      <c r="B24" s="166" t="s">
        <v>510</v>
      </c>
      <c r="C24" s="166"/>
      <c r="D24" s="34">
        <f>ROUND(((((1+(D14+D15+D16))*(1+(D17)))*(1+(D18)))/(1-(D19)))-1,4)</f>
        <v>0.29070000000000001</v>
      </c>
    </row>
    <row r="25" spans="1:4" ht="30" customHeight="1" thickBot="1">
      <c r="A25" s="55"/>
      <c r="B25" s="56"/>
      <c r="C25" s="56"/>
      <c r="D25" s="56"/>
    </row>
    <row r="26" spans="1:4" ht="17.25" customHeight="1" thickBot="1">
      <c r="A26" s="57" t="s">
        <v>511</v>
      </c>
      <c r="B26" s="167" t="s">
        <v>512</v>
      </c>
      <c r="C26" s="168"/>
      <c r="D26" s="168"/>
    </row>
    <row r="27" spans="1:4" ht="17.25" customHeight="1">
      <c r="A27" s="56"/>
      <c r="B27" s="169" t="s">
        <v>513</v>
      </c>
      <c r="C27" s="169"/>
      <c r="D27" s="169"/>
    </row>
    <row r="28" spans="1:4" ht="30" customHeight="1" thickBot="1">
      <c r="A28" s="56"/>
      <c r="B28" s="56"/>
      <c r="C28" s="58"/>
      <c r="D28" s="56"/>
    </row>
    <row r="29" spans="1:4" ht="30" customHeight="1" thickBot="1">
      <c r="A29" s="170" t="s">
        <v>514</v>
      </c>
      <c r="B29" s="171"/>
      <c r="C29" s="171"/>
      <c r="D29" s="172"/>
    </row>
    <row r="30" spans="1:4" ht="22.5" customHeight="1">
      <c r="A30" s="59" t="s">
        <v>515</v>
      </c>
      <c r="B30" s="56"/>
      <c r="C30" s="56"/>
      <c r="D30" s="56"/>
    </row>
    <row r="31" spans="1:4" ht="22.5" customHeight="1">
      <c r="A31" s="59" t="s">
        <v>516</v>
      </c>
      <c r="B31" s="56"/>
      <c r="C31" s="56"/>
      <c r="D31" s="56"/>
    </row>
    <row r="32" spans="1:4" ht="22.5" customHeight="1">
      <c r="A32" s="59" t="s">
        <v>517</v>
      </c>
      <c r="B32" s="56"/>
      <c r="C32" s="56"/>
      <c r="D32" s="56"/>
    </row>
    <row r="33" spans="1:8" ht="22.5" customHeight="1">
      <c r="A33" s="59" t="s">
        <v>518</v>
      </c>
      <c r="B33" s="56"/>
      <c r="C33" s="56"/>
      <c r="D33" s="56"/>
    </row>
    <row r="34" spans="1:8" ht="22.5" customHeight="1">
      <c r="A34" s="59" t="s">
        <v>519</v>
      </c>
      <c r="B34" s="56"/>
      <c r="C34" s="56"/>
      <c r="D34" s="56"/>
    </row>
    <row r="35" spans="1:8" ht="17.25" customHeight="1">
      <c r="A35" s="60"/>
      <c r="B35" s="60"/>
      <c r="C35" s="60"/>
      <c r="D35" s="61"/>
    </row>
    <row r="36" spans="1:8" ht="17.25" customHeight="1">
      <c r="A36" s="60"/>
      <c r="B36" s="60"/>
      <c r="C36" s="60"/>
      <c r="D36" s="61"/>
    </row>
    <row r="37" spans="1:8" ht="17.25" customHeight="1">
      <c r="A37" s="173"/>
      <c r="B37" s="173"/>
      <c r="C37" s="173"/>
      <c r="D37" s="173"/>
      <c r="E37" s="62"/>
      <c r="F37" s="62"/>
      <c r="G37" s="62"/>
      <c r="H37" s="62"/>
    </row>
    <row r="38" spans="1:8" ht="17.25" customHeight="1">
      <c r="A38" s="162"/>
      <c r="B38" s="162"/>
      <c r="C38" s="162"/>
      <c r="D38" s="162"/>
      <c r="E38" s="63"/>
      <c r="F38" s="63"/>
      <c r="G38" s="63"/>
      <c r="H38" s="63"/>
    </row>
    <row r="39" spans="1:8" ht="17.25" customHeight="1">
      <c r="A39" s="162"/>
      <c r="B39" s="162"/>
      <c r="C39" s="162"/>
      <c r="D39" s="162"/>
      <c r="E39" s="63"/>
      <c r="F39" s="63"/>
      <c r="G39" s="63"/>
      <c r="H39" s="63"/>
    </row>
    <row r="40" spans="1:8" ht="17.25" customHeight="1">
      <c r="A40" s="60"/>
      <c r="B40" s="60"/>
      <c r="C40" s="60"/>
      <c r="D40" s="61"/>
    </row>
    <row r="41" spans="1:8" ht="17.25" customHeight="1">
      <c r="A41" s="60"/>
      <c r="B41" s="60"/>
      <c r="C41" s="60"/>
      <c r="D41" s="61"/>
    </row>
    <row r="42" spans="1:8" ht="17.25" customHeight="1">
      <c r="A42" s="60"/>
      <c r="B42" s="60"/>
      <c r="C42" s="60"/>
      <c r="D42" s="61"/>
    </row>
    <row r="43" spans="1:8" ht="17.25" customHeight="1">
      <c r="A43" s="60"/>
      <c r="B43" s="60"/>
      <c r="C43" s="60"/>
      <c r="D43" s="61"/>
    </row>
    <row r="44" spans="1:8" ht="17.25" customHeight="1">
      <c r="A44" s="60"/>
      <c r="B44" s="60"/>
      <c r="C44" s="60"/>
      <c r="D44" s="61"/>
    </row>
    <row r="45" spans="1:8" ht="17.25" customHeight="1">
      <c r="A45" s="60"/>
      <c r="B45" s="60"/>
      <c r="C45" s="60"/>
      <c r="D45" s="61"/>
    </row>
    <row r="46" spans="1:8" ht="17.25" customHeight="1">
      <c r="A46" s="60"/>
      <c r="B46" s="60"/>
      <c r="C46" s="60"/>
      <c r="D46" s="61"/>
    </row>
  </sheetData>
  <mergeCells count="18">
    <mergeCell ref="A39:D39"/>
    <mergeCell ref="A8:D8"/>
    <mergeCell ref="A9:D9"/>
    <mergeCell ref="A12:D12"/>
    <mergeCell ref="B13:C13"/>
    <mergeCell ref="B19:C19"/>
    <mergeCell ref="B24:C24"/>
    <mergeCell ref="B26:D26"/>
    <mergeCell ref="B27:D27"/>
    <mergeCell ref="A29:D29"/>
    <mergeCell ref="A37:D37"/>
    <mergeCell ref="A38:D38"/>
    <mergeCell ref="A7:D7"/>
    <mergeCell ref="A2:D2"/>
    <mergeCell ref="A3:D3"/>
    <mergeCell ref="A4:D4"/>
    <mergeCell ref="A5:D5"/>
    <mergeCell ref="A6:D6"/>
  </mergeCells>
  <printOptions horizontalCentered="1"/>
  <pageMargins left="0.78740157480314965" right="0.78740157480314965" top="0.78740157480314965" bottom="0.78740157480314965" header="0" footer="0"/>
  <pageSetup paperSize="9" scale="94" orientation="portrait" horizontalDpi="4294967293" verticalDpi="4294967293" r:id="rId1"/>
  <rowBreaks count="1" manualBreakCount="1">
    <brk id="35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N249"/>
  <sheetViews>
    <sheetView tabSelected="1" view="pageBreakPreview" topLeftCell="D19" zoomScaleNormal="100" zoomScaleSheetLayoutView="100" workbookViewId="0">
      <selection activeCell="E7" sqref="E7:H7"/>
    </sheetView>
  </sheetViews>
  <sheetFormatPr defaultRowHeight="15"/>
  <cols>
    <col min="5" max="5" width="9.140625" style="11"/>
    <col min="6" max="6" width="11.42578125" style="11" bestFit="1" customWidth="1"/>
    <col min="7" max="7" width="9.85546875" style="11" bestFit="1" customWidth="1"/>
    <col min="8" max="8" width="58.140625" style="3" customWidth="1"/>
    <col min="9" max="9" width="9.140625" style="11"/>
    <col min="10" max="10" width="13.42578125" style="8" customWidth="1"/>
    <col min="11" max="11" width="13.28515625" style="8" bestFit="1" customWidth="1"/>
    <col min="12" max="12" width="8.42578125" style="8" bestFit="1" customWidth="1"/>
    <col min="13" max="14" width="13.28515625" style="8" bestFit="1" customWidth="1"/>
  </cols>
  <sheetData>
    <row r="1" spans="5:14" ht="39.75" customHeight="1">
      <c r="E1" s="17"/>
      <c r="F1" s="18"/>
      <c r="G1" s="18"/>
      <c r="H1" s="19"/>
      <c r="I1" s="18"/>
      <c r="J1" s="20"/>
      <c r="K1" s="21"/>
      <c r="L1" s="21"/>
      <c r="M1" s="21"/>
      <c r="N1" s="22"/>
    </row>
    <row r="2" spans="5:14" ht="17.25" customHeight="1">
      <c r="E2" s="175" t="s">
        <v>484</v>
      </c>
      <c r="F2" s="156"/>
      <c r="G2" s="156"/>
      <c r="H2" s="156"/>
      <c r="I2" s="156"/>
      <c r="J2" s="156"/>
      <c r="K2" s="156"/>
      <c r="L2" s="156"/>
      <c r="M2" s="156"/>
      <c r="N2" s="176"/>
    </row>
    <row r="3" spans="5:14">
      <c r="E3" s="175" t="s">
        <v>485</v>
      </c>
      <c r="F3" s="156"/>
      <c r="G3" s="156"/>
      <c r="H3" s="156"/>
      <c r="I3" s="156"/>
      <c r="J3" s="156"/>
      <c r="K3" s="156"/>
      <c r="L3" s="156"/>
      <c r="M3" s="156"/>
      <c r="N3" s="176"/>
    </row>
    <row r="4" spans="5:14" ht="15.75" thickBot="1">
      <c r="E4" s="177" t="s">
        <v>486</v>
      </c>
      <c r="F4" s="178"/>
      <c r="G4" s="178"/>
      <c r="H4" s="178"/>
      <c r="I4" s="178"/>
      <c r="J4" s="178"/>
      <c r="K4" s="178"/>
      <c r="L4" s="178"/>
      <c r="M4" s="178"/>
      <c r="N4" s="179"/>
    </row>
    <row r="5" spans="5:14"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5:14">
      <c r="E6" s="154" t="s">
        <v>490</v>
      </c>
      <c r="F6" s="154"/>
      <c r="G6" s="154"/>
      <c r="H6" s="154"/>
      <c r="I6" s="2"/>
      <c r="J6" s="23"/>
      <c r="K6"/>
      <c r="L6"/>
      <c r="M6"/>
      <c r="N6"/>
    </row>
    <row r="7" spans="5:14">
      <c r="E7" s="154" t="s">
        <v>487</v>
      </c>
      <c r="F7" s="154"/>
      <c r="G7" s="154"/>
      <c r="H7" s="154"/>
      <c r="I7" s="2"/>
      <c r="J7" s="23"/>
      <c r="K7"/>
      <c r="L7"/>
      <c r="M7"/>
      <c r="N7"/>
    </row>
    <row r="8" spans="5:14">
      <c r="E8" s="154" t="s">
        <v>491</v>
      </c>
      <c r="F8" s="154"/>
      <c r="G8" s="154"/>
      <c r="H8" s="154"/>
      <c r="I8" s="2"/>
      <c r="J8" s="23"/>
      <c r="K8"/>
      <c r="L8"/>
      <c r="M8"/>
      <c r="N8"/>
    </row>
    <row r="9" spans="5:14">
      <c r="E9" s="154" t="s">
        <v>689</v>
      </c>
      <c r="F9" s="154"/>
      <c r="G9" s="154"/>
      <c r="H9" s="154"/>
      <c r="I9" s="2"/>
      <c r="J9" s="23"/>
      <c r="K9"/>
      <c r="L9"/>
      <c r="M9"/>
      <c r="N9"/>
    </row>
    <row r="10" spans="5:14">
      <c r="E10" t="s">
        <v>692</v>
      </c>
      <c r="F10" s="24">
        <f>'BDI - DESONERADO'!D24</f>
        <v>0.29070000000000001</v>
      </c>
      <c r="G10" s="24"/>
      <c r="H10"/>
      <c r="I10" s="2"/>
      <c r="J10" s="23"/>
      <c r="K10"/>
      <c r="L10"/>
      <c r="M10"/>
      <c r="N10"/>
    </row>
    <row r="11" spans="5:14">
      <c r="E11" t="s">
        <v>693</v>
      </c>
      <c r="F11" s="24">
        <f>'BDI - DESONERADO (2)'!D24</f>
        <v>0.16</v>
      </c>
      <c r="G11" s="2"/>
      <c r="H11" s="25"/>
      <c r="I11" s="2"/>
      <c r="J11" s="23"/>
      <c r="K11"/>
      <c r="L11"/>
      <c r="M11" s="1"/>
      <c r="N11"/>
    </row>
    <row r="12" spans="5:14" ht="18">
      <c r="E12" s="174" t="s">
        <v>489</v>
      </c>
      <c r="F12" s="174"/>
      <c r="G12" s="174"/>
      <c r="H12" s="174"/>
      <c r="I12" s="174"/>
      <c r="J12" s="174"/>
      <c r="K12" s="174"/>
      <c r="L12" s="174"/>
      <c r="M12" s="174"/>
      <c r="N12" s="174"/>
    </row>
    <row r="14" spans="5:14">
      <c r="E14" s="86" t="s">
        <v>525</v>
      </c>
      <c r="F14" s="86" t="s">
        <v>694</v>
      </c>
      <c r="G14" s="86" t="s">
        <v>695</v>
      </c>
      <c r="H14" s="87" t="s">
        <v>696</v>
      </c>
      <c r="I14" s="86" t="s">
        <v>343</v>
      </c>
      <c r="J14" s="88" t="s">
        <v>697</v>
      </c>
      <c r="K14" s="88" t="s">
        <v>687</v>
      </c>
      <c r="L14" s="88" t="s">
        <v>488</v>
      </c>
      <c r="M14" s="88" t="s">
        <v>698</v>
      </c>
      <c r="N14" s="88" t="s">
        <v>699</v>
      </c>
    </row>
    <row r="15" spans="5:14" ht="27" customHeight="1">
      <c r="E15" s="14" t="s">
        <v>1</v>
      </c>
      <c r="F15" s="14"/>
      <c r="G15" s="14"/>
      <c r="H15" s="15" t="s">
        <v>0</v>
      </c>
      <c r="I15" s="14"/>
      <c r="J15" s="16"/>
      <c r="K15" s="16"/>
      <c r="L15" s="16"/>
      <c r="M15" s="16"/>
      <c r="N15" s="16">
        <v>4180857.9</v>
      </c>
    </row>
    <row r="16" spans="5:14">
      <c r="E16" s="12" t="s">
        <v>3</v>
      </c>
      <c r="F16" s="12"/>
      <c r="G16" s="12"/>
      <c r="H16" s="7" t="s">
        <v>4</v>
      </c>
      <c r="I16" s="12"/>
      <c r="J16" s="9"/>
      <c r="K16" s="9"/>
      <c r="L16" s="9"/>
      <c r="M16" s="9"/>
      <c r="N16" s="9">
        <v>54060.07</v>
      </c>
    </row>
    <row r="17" spans="5:14">
      <c r="E17" s="13" t="s">
        <v>5</v>
      </c>
      <c r="F17" s="13" t="s">
        <v>6</v>
      </c>
      <c r="G17" s="13" t="s">
        <v>7</v>
      </c>
      <c r="H17" s="5" t="s">
        <v>8</v>
      </c>
      <c r="I17" s="13" t="s">
        <v>9</v>
      </c>
      <c r="J17" s="10">
        <v>6</v>
      </c>
      <c r="K17" s="10">
        <v>191.46</v>
      </c>
      <c r="L17" s="10" t="s">
        <v>690</v>
      </c>
      <c r="M17" s="10">
        <v>247.12</v>
      </c>
      <c r="N17" s="10">
        <v>1482.72</v>
      </c>
    </row>
    <row r="18" spans="5:14">
      <c r="E18" s="13" t="s">
        <v>10</v>
      </c>
      <c r="F18" s="13" t="s">
        <v>2</v>
      </c>
      <c r="G18" s="13" t="s">
        <v>11</v>
      </c>
      <c r="H18" s="5" t="s">
        <v>12</v>
      </c>
      <c r="I18" s="13" t="s">
        <v>13</v>
      </c>
      <c r="J18" s="10">
        <v>200</v>
      </c>
      <c r="K18" s="10">
        <v>98.73</v>
      </c>
      <c r="L18" s="10" t="s">
        <v>690</v>
      </c>
      <c r="M18" s="10">
        <v>127.43</v>
      </c>
      <c r="N18" s="10">
        <v>25486</v>
      </c>
    </row>
    <row r="19" spans="5:14" ht="45">
      <c r="E19" s="13" t="s">
        <v>14</v>
      </c>
      <c r="F19" s="13" t="s">
        <v>2</v>
      </c>
      <c r="G19" s="13">
        <v>99059</v>
      </c>
      <c r="H19" s="5" t="s">
        <v>15</v>
      </c>
      <c r="I19" s="13" t="s">
        <v>16</v>
      </c>
      <c r="J19" s="10">
        <v>160</v>
      </c>
      <c r="K19" s="10">
        <v>59.32</v>
      </c>
      <c r="L19" s="10" t="s">
        <v>690</v>
      </c>
      <c r="M19" s="10">
        <v>76.56</v>
      </c>
      <c r="N19" s="10">
        <v>12249.6</v>
      </c>
    </row>
    <row r="20" spans="5:14">
      <c r="E20" s="13" t="s">
        <v>17</v>
      </c>
      <c r="F20" s="13" t="s">
        <v>6</v>
      </c>
      <c r="G20" s="13" t="s">
        <v>18</v>
      </c>
      <c r="H20" s="5" t="s">
        <v>19</v>
      </c>
      <c r="I20" s="13" t="s">
        <v>9</v>
      </c>
      <c r="J20" s="10">
        <v>15</v>
      </c>
      <c r="K20" s="10">
        <v>766.6</v>
      </c>
      <c r="L20" s="10" t="s">
        <v>690</v>
      </c>
      <c r="M20" s="10">
        <v>989.45</v>
      </c>
      <c r="N20" s="10">
        <v>14841.75</v>
      </c>
    </row>
    <row r="21" spans="5:14">
      <c r="E21" s="12" t="s">
        <v>20</v>
      </c>
      <c r="F21" s="12"/>
      <c r="G21" s="12"/>
      <c r="H21" s="7" t="s">
        <v>21</v>
      </c>
      <c r="I21" s="12"/>
      <c r="J21" s="9"/>
      <c r="K21" s="9"/>
      <c r="L21" s="9"/>
      <c r="M21" s="9"/>
      <c r="N21" s="9">
        <v>84424.85</v>
      </c>
    </row>
    <row r="22" spans="5:14" ht="45">
      <c r="E22" s="13" t="s">
        <v>22</v>
      </c>
      <c r="F22" s="13" t="s">
        <v>2</v>
      </c>
      <c r="G22" s="13">
        <v>104793</v>
      </c>
      <c r="H22" s="5" t="s">
        <v>23</v>
      </c>
      <c r="I22" s="13" t="s">
        <v>16</v>
      </c>
      <c r="J22" s="10">
        <v>4000</v>
      </c>
      <c r="K22" s="10">
        <v>0.5</v>
      </c>
      <c r="L22" s="10" t="s">
        <v>690</v>
      </c>
      <c r="M22" s="10">
        <v>0.65</v>
      </c>
      <c r="N22" s="10">
        <v>2600</v>
      </c>
    </row>
    <row r="23" spans="5:14" ht="45">
      <c r="E23" s="13" t="s">
        <v>24</v>
      </c>
      <c r="F23" s="13" t="s">
        <v>2</v>
      </c>
      <c r="G23" s="13">
        <v>104790</v>
      </c>
      <c r="H23" s="5" t="s">
        <v>25</v>
      </c>
      <c r="I23" s="13" t="s">
        <v>26</v>
      </c>
      <c r="J23" s="10">
        <v>97.05</v>
      </c>
      <c r="K23" s="10">
        <v>97.06</v>
      </c>
      <c r="L23" s="10" t="s">
        <v>690</v>
      </c>
      <c r="M23" s="10">
        <v>125.28</v>
      </c>
      <c r="N23" s="10">
        <v>12158.42</v>
      </c>
    </row>
    <row r="24" spans="5:14" ht="30">
      <c r="E24" s="13" t="s">
        <v>27</v>
      </c>
      <c r="F24" s="13" t="s">
        <v>2</v>
      </c>
      <c r="G24" s="13">
        <v>97655</v>
      </c>
      <c r="H24" s="5" t="s">
        <v>28</v>
      </c>
      <c r="I24" s="13" t="s">
        <v>13</v>
      </c>
      <c r="J24" s="10">
        <v>647</v>
      </c>
      <c r="K24" s="10">
        <v>33.43</v>
      </c>
      <c r="L24" s="10" t="s">
        <v>690</v>
      </c>
      <c r="M24" s="10">
        <v>43.15</v>
      </c>
      <c r="N24" s="10">
        <v>27918.05</v>
      </c>
    </row>
    <row r="25" spans="5:14" ht="45">
      <c r="E25" s="13" t="s">
        <v>29</v>
      </c>
      <c r="F25" s="13" t="s">
        <v>2</v>
      </c>
      <c r="G25" s="13">
        <v>97647</v>
      </c>
      <c r="H25" s="5" t="s">
        <v>30</v>
      </c>
      <c r="I25" s="13" t="s">
        <v>13</v>
      </c>
      <c r="J25" s="10">
        <v>647</v>
      </c>
      <c r="K25" s="10">
        <v>3.27</v>
      </c>
      <c r="L25" s="10" t="s">
        <v>690</v>
      </c>
      <c r="M25" s="10">
        <v>4.22</v>
      </c>
      <c r="N25" s="10">
        <v>2730.34</v>
      </c>
    </row>
    <row r="26" spans="5:14" ht="30">
      <c r="E26" s="13" t="s">
        <v>31</v>
      </c>
      <c r="F26" s="13" t="s">
        <v>2</v>
      </c>
      <c r="G26" s="13">
        <v>97645</v>
      </c>
      <c r="H26" s="5" t="s">
        <v>32</v>
      </c>
      <c r="I26" s="13" t="s">
        <v>13</v>
      </c>
      <c r="J26" s="10">
        <v>115.5</v>
      </c>
      <c r="K26" s="10">
        <v>22.75</v>
      </c>
      <c r="L26" s="10" t="s">
        <v>690</v>
      </c>
      <c r="M26" s="10">
        <v>29.36</v>
      </c>
      <c r="N26" s="10">
        <v>3391.08</v>
      </c>
    </row>
    <row r="27" spans="5:14" ht="30">
      <c r="E27" s="13" t="s">
        <v>33</v>
      </c>
      <c r="F27" s="13" t="s">
        <v>2</v>
      </c>
      <c r="G27" s="13">
        <v>97644</v>
      </c>
      <c r="H27" s="5" t="s">
        <v>34</v>
      </c>
      <c r="I27" s="13" t="s">
        <v>13</v>
      </c>
      <c r="J27" s="10">
        <v>189</v>
      </c>
      <c r="K27" s="10">
        <v>8.81</v>
      </c>
      <c r="L27" s="10" t="s">
        <v>690</v>
      </c>
      <c r="M27" s="10">
        <v>11.37</v>
      </c>
      <c r="N27" s="10">
        <v>2148.9299999999998</v>
      </c>
    </row>
    <row r="28" spans="5:14" ht="30">
      <c r="E28" s="13" t="s">
        <v>35</v>
      </c>
      <c r="F28" s="13" t="s">
        <v>2</v>
      </c>
      <c r="G28" s="13">
        <v>97631</v>
      </c>
      <c r="H28" s="5" t="s">
        <v>36</v>
      </c>
      <c r="I28" s="13" t="s">
        <v>13</v>
      </c>
      <c r="J28" s="10">
        <v>480</v>
      </c>
      <c r="K28" s="10">
        <v>10.56</v>
      </c>
      <c r="L28" s="10" t="s">
        <v>690</v>
      </c>
      <c r="M28" s="10">
        <v>13.63</v>
      </c>
      <c r="N28" s="10">
        <v>6542.4</v>
      </c>
    </row>
    <row r="29" spans="5:14" ht="45">
      <c r="E29" s="13" t="s">
        <v>37</v>
      </c>
      <c r="F29" s="13" t="s">
        <v>2</v>
      </c>
      <c r="G29" s="13">
        <v>97629</v>
      </c>
      <c r="H29" s="5" t="s">
        <v>38</v>
      </c>
      <c r="I29" s="13" t="s">
        <v>26</v>
      </c>
      <c r="J29" s="10">
        <v>120</v>
      </c>
      <c r="K29" s="10">
        <v>67.790000000000006</v>
      </c>
      <c r="L29" s="10" t="s">
        <v>690</v>
      </c>
      <c r="M29" s="10">
        <v>87.5</v>
      </c>
      <c r="N29" s="10">
        <v>10500</v>
      </c>
    </row>
    <row r="30" spans="5:14" ht="45">
      <c r="E30" s="13" t="s">
        <v>39</v>
      </c>
      <c r="F30" s="13" t="s">
        <v>2</v>
      </c>
      <c r="G30" s="13">
        <v>97627</v>
      </c>
      <c r="H30" s="5" t="s">
        <v>40</v>
      </c>
      <c r="I30" s="13" t="s">
        <v>26</v>
      </c>
      <c r="J30" s="10">
        <v>35</v>
      </c>
      <c r="K30" s="10">
        <v>145.57</v>
      </c>
      <c r="L30" s="10" t="s">
        <v>690</v>
      </c>
      <c r="M30" s="10">
        <v>187.89</v>
      </c>
      <c r="N30" s="10">
        <v>6576.15</v>
      </c>
    </row>
    <row r="31" spans="5:14" ht="30">
      <c r="E31" s="13" t="s">
        <v>41</v>
      </c>
      <c r="F31" s="13" t="s">
        <v>2</v>
      </c>
      <c r="G31" s="13">
        <v>97622</v>
      </c>
      <c r="H31" s="5" t="s">
        <v>42</v>
      </c>
      <c r="I31" s="13" t="s">
        <v>26</v>
      </c>
      <c r="J31" s="10">
        <v>145.41999999999999</v>
      </c>
      <c r="K31" s="10">
        <v>52.53</v>
      </c>
      <c r="L31" s="10" t="s">
        <v>690</v>
      </c>
      <c r="M31" s="10">
        <v>67.8</v>
      </c>
      <c r="N31" s="10">
        <v>9859.48</v>
      </c>
    </row>
    <row r="32" spans="5:14">
      <c r="E32" s="12" t="s">
        <v>43</v>
      </c>
      <c r="F32" s="12"/>
      <c r="G32" s="12"/>
      <c r="H32" s="7" t="s">
        <v>44</v>
      </c>
      <c r="I32" s="12"/>
      <c r="J32" s="9"/>
      <c r="K32" s="9"/>
      <c r="L32" s="9"/>
      <c r="M32" s="9"/>
      <c r="N32" s="9">
        <v>16247.52</v>
      </c>
    </row>
    <row r="33" spans="5:14" ht="45">
      <c r="E33" s="13" t="s">
        <v>45</v>
      </c>
      <c r="F33" s="13" t="s">
        <v>2</v>
      </c>
      <c r="G33" s="13" t="s">
        <v>46</v>
      </c>
      <c r="H33" s="5" t="s">
        <v>47</v>
      </c>
      <c r="I33" s="13" t="s">
        <v>26</v>
      </c>
      <c r="J33" s="10">
        <v>20.86</v>
      </c>
      <c r="K33" s="10">
        <v>86.2</v>
      </c>
      <c r="L33" s="10" t="s">
        <v>690</v>
      </c>
      <c r="M33" s="10">
        <v>111.26</v>
      </c>
      <c r="N33" s="10">
        <v>2320.88</v>
      </c>
    </row>
    <row r="34" spans="5:14" ht="45">
      <c r="E34" s="13" t="s">
        <v>48</v>
      </c>
      <c r="F34" s="13" t="s">
        <v>2</v>
      </c>
      <c r="G34" s="13" t="s">
        <v>49</v>
      </c>
      <c r="H34" s="5" t="s">
        <v>50</v>
      </c>
      <c r="I34" s="13" t="s">
        <v>26</v>
      </c>
      <c r="J34" s="10">
        <v>52.2</v>
      </c>
      <c r="K34" s="10">
        <v>185.95</v>
      </c>
      <c r="L34" s="10" t="s">
        <v>690</v>
      </c>
      <c r="M34" s="10">
        <v>240.01</v>
      </c>
      <c r="N34" s="10">
        <v>12528.52</v>
      </c>
    </row>
    <row r="35" spans="5:14" ht="30">
      <c r="E35" s="13" t="s">
        <v>51</v>
      </c>
      <c r="F35" s="13" t="s">
        <v>2</v>
      </c>
      <c r="G35" s="13" t="s">
        <v>52</v>
      </c>
      <c r="H35" s="5" t="s">
        <v>53</v>
      </c>
      <c r="I35" s="13" t="s">
        <v>26</v>
      </c>
      <c r="J35" s="10">
        <v>3.39</v>
      </c>
      <c r="K35" s="10">
        <v>78.88</v>
      </c>
      <c r="L35" s="10" t="s">
        <v>690</v>
      </c>
      <c r="M35" s="10">
        <v>101.81</v>
      </c>
      <c r="N35" s="10">
        <v>345.14</v>
      </c>
    </row>
    <row r="36" spans="5:14" ht="30">
      <c r="E36" s="13" t="s">
        <v>54</v>
      </c>
      <c r="F36" s="13" t="s">
        <v>2</v>
      </c>
      <c r="G36" s="13">
        <v>93382</v>
      </c>
      <c r="H36" s="5" t="s">
        <v>55</v>
      </c>
      <c r="I36" s="13" t="s">
        <v>26</v>
      </c>
      <c r="J36" s="10">
        <v>34.21</v>
      </c>
      <c r="K36" s="10">
        <v>23.85</v>
      </c>
      <c r="L36" s="10" t="s">
        <v>690</v>
      </c>
      <c r="M36" s="10">
        <v>30.78</v>
      </c>
      <c r="N36" s="10">
        <v>1052.98</v>
      </c>
    </row>
    <row r="37" spans="5:14">
      <c r="E37" s="12" t="s">
        <v>56</v>
      </c>
      <c r="F37" s="12"/>
      <c r="G37" s="12"/>
      <c r="H37" s="7" t="s">
        <v>57</v>
      </c>
      <c r="I37" s="12"/>
      <c r="J37" s="9"/>
      <c r="K37" s="9"/>
      <c r="L37" s="9"/>
      <c r="M37" s="9"/>
      <c r="N37" s="9">
        <v>97816.41</v>
      </c>
    </row>
    <row r="38" spans="5:14" ht="45">
      <c r="E38" s="13" t="s">
        <v>58</v>
      </c>
      <c r="F38" s="13" t="s">
        <v>2</v>
      </c>
      <c r="G38" s="13">
        <v>96538</v>
      </c>
      <c r="H38" s="5" t="s">
        <v>59</v>
      </c>
      <c r="I38" s="13" t="s">
        <v>13</v>
      </c>
      <c r="J38" s="10">
        <v>104.50999999999999</v>
      </c>
      <c r="K38" s="10">
        <v>234.19</v>
      </c>
      <c r="L38" s="10" t="s">
        <v>690</v>
      </c>
      <c r="M38" s="10">
        <v>302.27</v>
      </c>
      <c r="N38" s="10">
        <v>31590.240000000002</v>
      </c>
    </row>
    <row r="39" spans="5:14" ht="45">
      <c r="E39" s="13" t="s">
        <v>60</v>
      </c>
      <c r="F39" s="13" t="s">
        <v>2</v>
      </c>
      <c r="G39" s="13" t="s">
        <v>61</v>
      </c>
      <c r="H39" s="5" t="s">
        <v>62</v>
      </c>
      <c r="I39" s="13" t="s">
        <v>63</v>
      </c>
      <c r="J39" s="10">
        <v>113.3</v>
      </c>
      <c r="K39" s="10">
        <v>14.13</v>
      </c>
      <c r="L39" s="10" t="s">
        <v>690</v>
      </c>
      <c r="M39" s="10">
        <v>18.239999999999998</v>
      </c>
      <c r="N39" s="10">
        <v>2066.59</v>
      </c>
    </row>
    <row r="40" spans="5:14" ht="45">
      <c r="E40" s="13" t="s">
        <v>64</v>
      </c>
      <c r="F40" s="13" t="s">
        <v>2</v>
      </c>
      <c r="G40" s="13" t="s">
        <v>65</v>
      </c>
      <c r="H40" s="5" t="s">
        <v>66</v>
      </c>
      <c r="I40" s="13" t="s">
        <v>63</v>
      </c>
      <c r="J40" s="10">
        <v>460.9</v>
      </c>
      <c r="K40" s="10">
        <v>12.67</v>
      </c>
      <c r="L40" s="10" t="s">
        <v>690</v>
      </c>
      <c r="M40" s="10">
        <v>16.350000000000001</v>
      </c>
      <c r="N40" s="10">
        <v>7535.7199999999993</v>
      </c>
    </row>
    <row r="41" spans="5:14" ht="45">
      <c r="E41" s="13" t="s">
        <v>67</v>
      </c>
      <c r="F41" s="13" t="s">
        <v>2</v>
      </c>
      <c r="G41" s="13" t="s">
        <v>68</v>
      </c>
      <c r="H41" s="5" t="s">
        <v>69</v>
      </c>
      <c r="I41" s="13" t="s">
        <v>63</v>
      </c>
      <c r="J41" s="10">
        <v>416.5</v>
      </c>
      <c r="K41" s="10">
        <v>10.78</v>
      </c>
      <c r="L41" s="10" t="s">
        <v>690</v>
      </c>
      <c r="M41" s="10">
        <v>13.91</v>
      </c>
      <c r="N41" s="10">
        <v>5793.52</v>
      </c>
    </row>
    <row r="42" spans="5:14" ht="45">
      <c r="E42" s="13" t="s">
        <v>70</v>
      </c>
      <c r="F42" s="13" t="s">
        <v>2</v>
      </c>
      <c r="G42" s="13" t="s">
        <v>71</v>
      </c>
      <c r="H42" s="5" t="s">
        <v>72</v>
      </c>
      <c r="I42" s="13" t="s">
        <v>63</v>
      </c>
      <c r="J42" s="10">
        <v>151.5</v>
      </c>
      <c r="K42" s="10">
        <v>10.23</v>
      </c>
      <c r="L42" s="10" t="s">
        <v>690</v>
      </c>
      <c r="M42" s="10">
        <v>13.2</v>
      </c>
      <c r="N42" s="10">
        <v>1999.8</v>
      </c>
    </row>
    <row r="43" spans="5:14" ht="30">
      <c r="E43" s="13" t="s">
        <v>73</v>
      </c>
      <c r="F43" s="13" t="s">
        <v>2</v>
      </c>
      <c r="G43" s="13">
        <v>96544</v>
      </c>
      <c r="H43" s="5" t="s">
        <v>74</v>
      </c>
      <c r="I43" s="13" t="s">
        <v>63</v>
      </c>
      <c r="J43" s="10">
        <v>24.9</v>
      </c>
      <c r="K43" s="10">
        <v>17.260000000000002</v>
      </c>
      <c r="L43" s="10" t="s">
        <v>690</v>
      </c>
      <c r="M43" s="10">
        <v>22.28</v>
      </c>
      <c r="N43" s="10">
        <v>554.77</v>
      </c>
    </row>
    <row r="44" spans="5:14" ht="30">
      <c r="E44" s="13" t="s">
        <v>75</v>
      </c>
      <c r="F44" s="13" t="s">
        <v>2</v>
      </c>
      <c r="G44" s="13">
        <v>96543</v>
      </c>
      <c r="H44" s="5" t="s">
        <v>76</v>
      </c>
      <c r="I44" s="13" t="s">
        <v>63</v>
      </c>
      <c r="J44" s="10">
        <v>91</v>
      </c>
      <c r="K44" s="10">
        <v>18.96</v>
      </c>
      <c r="L44" s="10" t="s">
        <v>690</v>
      </c>
      <c r="M44" s="10">
        <v>24.47</v>
      </c>
      <c r="N44" s="10">
        <v>2226.77</v>
      </c>
    </row>
    <row r="45" spans="5:14" ht="45">
      <c r="E45" s="13" t="s">
        <v>77</v>
      </c>
      <c r="F45" s="13" t="s">
        <v>78</v>
      </c>
      <c r="G45" s="13" t="s">
        <v>79</v>
      </c>
      <c r="H45" s="5" t="s">
        <v>80</v>
      </c>
      <c r="I45" s="13" t="s">
        <v>81</v>
      </c>
      <c r="J45" s="10">
        <v>3.3899999999999997</v>
      </c>
      <c r="K45" s="10">
        <v>776.83</v>
      </c>
      <c r="L45" s="10" t="s">
        <v>690</v>
      </c>
      <c r="M45" s="10">
        <v>1002.65</v>
      </c>
      <c r="N45" s="10">
        <v>3398.99</v>
      </c>
    </row>
    <row r="46" spans="5:14" ht="75">
      <c r="E46" s="13" t="s">
        <v>82</v>
      </c>
      <c r="F46" s="13" t="s">
        <v>2</v>
      </c>
      <c r="G46" s="13" t="s">
        <v>83</v>
      </c>
      <c r="H46" s="5" t="s">
        <v>84</v>
      </c>
      <c r="I46" s="13" t="s">
        <v>26</v>
      </c>
      <c r="J46" s="10">
        <v>17.47</v>
      </c>
      <c r="K46" s="10">
        <v>861.13</v>
      </c>
      <c r="L46" s="10" t="s">
        <v>690</v>
      </c>
      <c r="M46" s="10">
        <v>1111.46</v>
      </c>
      <c r="N46" s="10">
        <v>19417.21</v>
      </c>
    </row>
    <row r="47" spans="5:14" ht="30">
      <c r="E47" s="13" t="s">
        <v>85</v>
      </c>
      <c r="F47" s="13" t="s">
        <v>2</v>
      </c>
      <c r="G47" s="13" t="s">
        <v>86</v>
      </c>
      <c r="H47" s="5" t="s">
        <v>87</v>
      </c>
      <c r="I47" s="13" t="s">
        <v>26</v>
      </c>
      <c r="J47" s="10">
        <v>17.47</v>
      </c>
      <c r="K47" s="10">
        <v>37.99</v>
      </c>
      <c r="L47" s="10" t="s">
        <v>690</v>
      </c>
      <c r="M47" s="10">
        <v>49.03</v>
      </c>
      <c r="N47" s="10">
        <v>856.55</v>
      </c>
    </row>
    <row r="48" spans="5:14" ht="75">
      <c r="E48" s="13" t="s">
        <v>88</v>
      </c>
      <c r="F48" s="13" t="s">
        <v>2</v>
      </c>
      <c r="G48" s="13" t="s">
        <v>83</v>
      </c>
      <c r="H48" s="5" t="s">
        <v>84</v>
      </c>
      <c r="I48" s="13" t="s">
        <v>26</v>
      </c>
      <c r="J48" s="10">
        <v>17.47</v>
      </c>
      <c r="K48" s="10">
        <v>861.13</v>
      </c>
      <c r="L48" s="10" t="s">
        <v>690</v>
      </c>
      <c r="M48" s="10">
        <v>1111.46</v>
      </c>
      <c r="N48" s="10">
        <v>19417.21</v>
      </c>
    </row>
    <row r="49" spans="5:14" ht="45">
      <c r="E49" s="13" t="s">
        <v>89</v>
      </c>
      <c r="F49" s="13" t="s">
        <v>2</v>
      </c>
      <c r="G49" s="13" t="s">
        <v>90</v>
      </c>
      <c r="H49" s="5" t="s">
        <v>91</v>
      </c>
      <c r="I49" s="13" t="s">
        <v>92</v>
      </c>
      <c r="J49" s="10">
        <v>349.4</v>
      </c>
      <c r="K49" s="10">
        <v>1.1599999999999999</v>
      </c>
      <c r="L49" s="10" t="s">
        <v>690</v>
      </c>
      <c r="M49" s="10">
        <v>1.5</v>
      </c>
      <c r="N49" s="10">
        <v>524.1</v>
      </c>
    </row>
    <row r="50" spans="5:14" ht="30">
      <c r="E50" s="13" t="s">
        <v>93</v>
      </c>
      <c r="F50" s="13" t="s">
        <v>2</v>
      </c>
      <c r="G50" s="13" t="s">
        <v>94</v>
      </c>
      <c r="H50" s="5" t="s">
        <v>95</v>
      </c>
      <c r="I50" s="13" t="s">
        <v>13</v>
      </c>
      <c r="J50" s="10">
        <v>40.799999999999997</v>
      </c>
      <c r="K50" s="10">
        <v>46.24</v>
      </c>
      <c r="L50" s="10" t="s">
        <v>690</v>
      </c>
      <c r="M50" s="10">
        <v>59.68</v>
      </c>
      <c r="N50" s="10">
        <v>2434.94</v>
      </c>
    </row>
    <row r="51" spans="5:14">
      <c r="E51" s="12" t="s">
        <v>96</v>
      </c>
      <c r="F51" s="12"/>
      <c r="G51" s="12"/>
      <c r="H51" s="7" t="s">
        <v>97</v>
      </c>
      <c r="I51" s="12"/>
      <c r="J51" s="9"/>
      <c r="K51" s="9"/>
      <c r="L51" s="9"/>
      <c r="M51" s="9"/>
      <c r="N51" s="9">
        <v>111381.38</v>
      </c>
    </row>
    <row r="52" spans="5:14" ht="30">
      <c r="E52" s="13" t="s">
        <v>98</v>
      </c>
      <c r="F52" s="13" t="s">
        <v>2</v>
      </c>
      <c r="G52" s="13">
        <v>96544</v>
      </c>
      <c r="H52" s="5" t="s">
        <v>74</v>
      </c>
      <c r="I52" s="13" t="s">
        <v>63</v>
      </c>
      <c r="J52" s="10">
        <v>0.6</v>
      </c>
      <c r="K52" s="10">
        <v>17.260000000000002</v>
      </c>
      <c r="L52" s="10" t="s">
        <v>690</v>
      </c>
      <c r="M52" s="10">
        <v>22.28</v>
      </c>
      <c r="N52" s="10">
        <v>13.36</v>
      </c>
    </row>
    <row r="53" spans="5:14" ht="30">
      <c r="E53" s="13" t="s">
        <v>99</v>
      </c>
      <c r="F53" s="13" t="s">
        <v>2</v>
      </c>
      <c r="G53" s="13">
        <v>96545</v>
      </c>
      <c r="H53" s="5" t="s">
        <v>100</v>
      </c>
      <c r="I53" s="13" t="s">
        <v>63</v>
      </c>
      <c r="J53" s="10">
        <v>5.2</v>
      </c>
      <c r="K53" s="10">
        <v>15.69</v>
      </c>
      <c r="L53" s="10" t="s">
        <v>690</v>
      </c>
      <c r="M53" s="10">
        <v>20.25</v>
      </c>
      <c r="N53" s="10">
        <v>105.3</v>
      </c>
    </row>
    <row r="54" spans="5:14" ht="30">
      <c r="E54" s="13" t="s">
        <v>101</v>
      </c>
      <c r="F54" s="13" t="s">
        <v>2</v>
      </c>
      <c r="G54" s="13">
        <v>96546</v>
      </c>
      <c r="H54" s="5" t="s">
        <v>102</v>
      </c>
      <c r="I54" s="13" t="s">
        <v>63</v>
      </c>
      <c r="J54" s="10">
        <v>575.20000000000005</v>
      </c>
      <c r="K54" s="10">
        <v>13.81</v>
      </c>
      <c r="L54" s="10" t="s">
        <v>690</v>
      </c>
      <c r="M54" s="10">
        <v>17.82</v>
      </c>
      <c r="N54" s="10">
        <v>10250.06</v>
      </c>
    </row>
    <row r="55" spans="5:14" ht="45">
      <c r="E55" s="13" t="s">
        <v>103</v>
      </c>
      <c r="F55" s="13" t="s">
        <v>2</v>
      </c>
      <c r="G55" s="13" t="s">
        <v>68</v>
      </c>
      <c r="H55" s="5" t="s">
        <v>69</v>
      </c>
      <c r="I55" s="13" t="s">
        <v>63</v>
      </c>
      <c r="J55" s="10">
        <v>146.4</v>
      </c>
      <c r="K55" s="10">
        <v>10.78</v>
      </c>
      <c r="L55" s="10" t="s">
        <v>690</v>
      </c>
      <c r="M55" s="10">
        <v>13.91</v>
      </c>
      <c r="N55" s="10">
        <v>2036.42</v>
      </c>
    </row>
    <row r="56" spans="5:14" ht="30">
      <c r="E56" s="13" t="s">
        <v>104</v>
      </c>
      <c r="F56" s="13" t="s">
        <v>2</v>
      </c>
      <c r="G56" s="13">
        <v>96543</v>
      </c>
      <c r="H56" s="5" t="s">
        <v>76</v>
      </c>
      <c r="I56" s="13" t="s">
        <v>63</v>
      </c>
      <c r="J56" s="10">
        <v>185.8</v>
      </c>
      <c r="K56" s="10">
        <v>18.96</v>
      </c>
      <c r="L56" s="10" t="s">
        <v>690</v>
      </c>
      <c r="M56" s="10">
        <v>24.47</v>
      </c>
      <c r="N56" s="10">
        <v>4546.53</v>
      </c>
    </row>
    <row r="57" spans="5:14" ht="45">
      <c r="E57" s="13" t="s">
        <v>105</v>
      </c>
      <c r="F57" s="13" t="s">
        <v>78</v>
      </c>
      <c r="G57" s="13" t="s">
        <v>79</v>
      </c>
      <c r="H57" s="5" t="s">
        <v>80</v>
      </c>
      <c r="I57" s="13" t="s">
        <v>81</v>
      </c>
      <c r="J57" s="10">
        <v>13.77</v>
      </c>
      <c r="K57" s="10">
        <v>776.83</v>
      </c>
      <c r="L57" s="10" t="s">
        <v>690</v>
      </c>
      <c r="M57" s="10">
        <v>1002.65</v>
      </c>
      <c r="N57" s="10">
        <v>13806.5</v>
      </c>
    </row>
    <row r="58" spans="5:14" ht="45">
      <c r="E58" s="13" t="s">
        <v>106</v>
      </c>
      <c r="F58" s="13" t="s">
        <v>2</v>
      </c>
      <c r="G58" s="13">
        <v>96539</v>
      </c>
      <c r="H58" s="5" t="s">
        <v>107</v>
      </c>
      <c r="I58" s="13" t="s">
        <v>13</v>
      </c>
      <c r="J58" s="10">
        <v>185.8</v>
      </c>
      <c r="K58" s="10">
        <v>127.22</v>
      </c>
      <c r="L58" s="10" t="s">
        <v>690</v>
      </c>
      <c r="M58" s="10">
        <v>164.2</v>
      </c>
      <c r="N58" s="10">
        <v>30508.36</v>
      </c>
    </row>
    <row r="59" spans="5:14" ht="30">
      <c r="E59" s="13" t="s">
        <v>108</v>
      </c>
      <c r="F59" s="13" t="s">
        <v>2</v>
      </c>
      <c r="G59" s="13">
        <v>96619</v>
      </c>
      <c r="H59" s="5" t="s">
        <v>95</v>
      </c>
      <c r="I59" s="13" t="s">
        <v>13</v>
      </c>
      <c r="J59" s="10">
        <v>43.5</v>
      </c>
      <c r="K59" s="10">
        <v>46.24</v>
      </c>
      <c r="L59" s="10" t="s">
        <v>690</v>
      </c>
      <c r="M59" s="10">
        <v>59.68</v>
      </c>
      <c r="N59" s="10">
        <v>2596.08</v>
      </c>
    </row>
    <row r="60" spans="5:14" ht="30">
      <c r="E60" s="13" t="s">
        <v>109</v>
      </c>
      <c r="F60" s="13" t="s">
        <v>2</v>
      </c>
      <c r="G60" s="13">
        <v>97082</v>
      </c>
      <c r="H60" s="5" t="s">
        <v>110</v>
      </c>
      <c r="I60" s="13" t="s">
        <v>26</v>
      </c>
      <c r="J60" s="10">
        <v>20</v>
      </c>
      <c r="K60" s="10">
        <v>57.9</v>
      </c>
      <c r="L60" s="10" t="s">
        <v>690</v>
      </c>
      <c r="M60" s="10">
        <v>74.73</v>
      </c>
      <c r="N60" s="10">
        <v>1494.6</v>
      </c>
    </row>
    <row r="61" spans="5:14" ht="45">
      <c r="E61" s="13" t="s">
        <v>111</v>
      </c>
      <c r="F61" s="13" t="s">
        <v>2</v>
      </c>
      <c r="G61" s="13">
        <v>97083</v>
      </c>
      <c r="H61" s="5" t="s">
        <v>112</v>
      </c>
      <c r="I61" s="13" t="s">
        <v>13</v>
      </c>
      <c r="J61" s="10">
        <v>100</v>
      </c>
      <c r="K61" s="10">
        <v>3.06</v>
      </c>
      <c r="L61" s="10" t="s">
        <v>690</v>
      </c>
      <c r="M61" s="10">
        <v>3.95</v>
      </c>
      <c r="N61" s="10">
        <v>395</v>
      </c>
    </row>
    <row r="62" spans="5:14" ht="45">
      <c r="E62" s="13" t="s">
        <v>113</v>
      </c>
      <c r="F62" s="13" t="s">
        <v>2</v>
      </c>
      <c r="G62" s="13">
        <v>97086</v>
      </c>
      <c r="H62" s="5" t="s">
        <v>114</v>
      </c>
      <c r="I62" s="13" t="s">
        <v>13</v>
      </c>
      <c r="J62" s="10">
        <v>8.0300000000000011</v>
      </c>
      <c r="K62" s="10">
        <v>117.34</v>
      </c>
      <c r="L62" s="10" t="s">
        <v>690</v>
      </c>
      <c r="M62" s="10">
        <v>151.44999999999999</v>
      </c>
      <c r="N62" s="10">
        <v>1216.1399999999999</v>
      </c>
    </row>
    <row r="63" spans="5:14" ht="45">
      <c r="E63" s="13" t="s">
        <v>115</v>
      </c>
      <c r="F63" s="13" t="s">
        <v>2</v>
      </c>
      <c r="G63" s="13">
        <v>97087</v>
      </c>
      <c r="H63" s="5" t="s">
        <v>116</v>
      </c>
      <c r="I63" s="13" t="s">
        <v>13</v>
      </c>
      <c r="J63" s="10">
        <v>100</v>
      </c>
      <c r="K63" s="10">
        <v>2.38</v>
      </c>
      <c r="L63" s="10" t="s">
        <v>690</v>
      </c>
      <c r="M63" s="10">
        <v>3.07</v>
      </c>
      <c r="N63" s="10">
        <v>307</v>
      </c>
    </row>
    <row r="64" spans="5:14" ht="30">
      <c r="E64" s="13" t="s">
        <v>117</v>
      </c>
      <c r="F64" s="13" t="s">
        <v>2</v>
      </c>
      <c r="G64" s="13">
        <v>97092</v>
      </c>
      <c r="H64" s="5" t="s">
        <v>118</v>
      </c>
      <c r="I64" s="13" t="s">
        <v>63</v>
      </c>
      <c r="J64" s="10">
        <v>1349.26</v>
      </c>
      <c r="K64" s="10">
        <v>13.37</v>
      </c>
      <c r="L64" s="10" t="s">
        <v>690</v>
      </c>
      <c r="M64" s="10">
        <v>17.260000000000002</v>
      </c>
      <c r="N64" s="10">
        <v>23288.23</v>
      </c>
    </row>
    <row r="65" spans="5:14" ht="45">
      <c r="E65" s="13" t="s">
        <v>119</v>
      </c>
      <c r="F65" s="13" t="s">
        <v>2</v>
      </c>
      <c r="G65" s="13">
        <v>97096</v>
      </c>
      <c r="H65" s="5" t="s">
        <v>120</v>
      </c>
      <c r="I65" s="13" t="s">
        <v>26</v>
      </c>
      <c r="J65" s="10">
        <v>20</v>
      </c>
      <c r="K65" s="10">
        <v>806.45</v>
      </c>
      <c r="L65" s="10" t="s">
        <v>690</v>
      </c>
      <c r="M65" s="10">
        <v>1040.8900000000001</v>
      </c>
      <c r="N65" s="10">
        <v>20817.8</v>
      </c>
    </row>
    <row r="66" spans="5:14">
      <c r="E66" s="12" t="s">
        <v>121</v>
      </c>
      <c r="F66" s="12"/>
      <c r="G66" s="12"/>
      <c r="H66" s="7" t="s">
        <v>122</v>
      </c>
      <c r="I66" s="12"/>
      <c r="J66" s="9"/>
      <c r="K66" s="9"/>
      <c r="L66" s="9"/>
      <c r="M66" s="9"/>
      <c r="N66" s="9">
        <v>23153.48</v>
      </c>
    </row>
    <row r="67" spans="5:14" ht="45">
      <c r="E67" s="13" t="s">
        <v>123</v>
      </c>
      <c r="F67" s="13" t="s">
        <v>2</v>
      </c>
      <c r="G67" s="13">
        <v>92762</v>
      </c>
      <c r="H67" s="5" t="s">
        <v>124</v>
      </c>
      <c r="I67" s="13" t="s">
        <v>63</v>
      </c>
      <c r="J67" s="10">
        <v>351.6</v>
      </c>
      <c r="K67" s="10">
        <v>11.18</v>
      </c>
      <c r="L67" s="10" t="s">
        <v>690</v>
      </c>
      <c r="M67" s="10">
        <v>14.43</v>
      </c>
      <c r="N67" s="10">
        <v>5073.59</v>
      </c>
    </row>
    <row r="68" spans="5:14" ht="45">
      <c r="E68" s="13" t="s">
        <v>125</v>
      </c>
      <c r="F68" s="13" t="s">
        <v>2</v>
      </c>
      <c r="G68" s="13">
        <v>92763</v>
      </c>
      <c r="H68" s="5" t="s">
        <v>126</v>
      </c>
      <c r="I68" s="13" t="s">
        <v>63</v>
      </c>
      <c r="J68" s="10">
        <v>45.7</v>
      </c>
      <c r="K68" s="10">
        <v>9.4499999999999993</v>
      </c>
      <c r="L68" s="10" t="s">
        <v>690</v>
      </c>
      <c r="M68" s="10">
        <v>12.2</v>
      </c>
      <c r="N68" s="10">
        <v>557.54</v>
      </c>
    </row>
    <row r="69" spans="5:14" ht="45">
      <c r="E69" s="13" t="s">
        <v>127</v>
      </c>
      <c r="F69" s="13" t="s">
        <v>2</v>
      </c>
      <c r="G69" s="13">
        <v>92759</v>
      </c>
      <c r="H69" s="5" t="s">
        <v>128</v>
      </c>
      <c r="I69" s="13" t="s">
        <v>63</v>
      </c>
      <c r="J69" s="10">
        <v>91</v>
      </c>
      <c r="K69" s="10">
        <v>13.79</v>
      </c>
      <c r="L69" s="10" t="s">
        <v>690</v>
      </c>
      <c r="M69" s="10">
        <v>17.8</v>
      </c>
      <c r="N69" s="10">
        <v>1619.8</v>
      </c>
    </row>
    <row r="70" spans="5:14" ht="45">
      <c r="E70" s="13" t="s">
        <v>129</v>
      </c>
      <c r="F70" s="13" t="s">
        <v>78</v>
      </c>
      <c r="G70" s="13" t="s">
        <v>79</v>
      </c>
      <c r="H70" s="5" t="s">
        <v>80</v>
      </c>
      <c r="I70" s="13" t="s">
        <v>81</v>
      </c>
      <c r="J70" s="10">
        <v>3.39</v>
      </c>
      <c r="K70" s="10">
        <v>776.83</v>
      </c>
      <c r="L70" s="10" t="s">
        <v>690</v>
      </c>
      <c r="M70" s="10">
        <v>1002.65</v>
      </c>
      <c r="N70" s="10">
        <v>3398.98</v>
      </c>
    </row>
    <row r="71" spans="5:14" ht="45">
      <c r="E71" s="13" t="s">
        <v>130</v>
      </c>
      <c r="F71" s="13" t="s">
        <v>2</v>
      </c>
      <c r="G71" s="13" t="s">
        <v>131</v>
      </c>
      <c r="H71" s="5" t="s">
        <v>132</v>
      </c>
      <c r="I71" s="13" t="s">
        <v>13</v>
      </c>
      <c r="J71" s="10">
        <v>55.35</v>
      </c>
      <c r="K71" s="10">
        <v>175.02</v>
      </c>
      <c r="L71" s="10" t="s">
        <v>690</v>
      </c>
      <c r="M71" s="10">
        <v>225.9</v>
      </c>
      <c r="N71" s="10">
        <v>12503.57</v>
      </c>
    </row>
    <row r="72" spans="5:14">
      <c r="E72" s="12" t="s">
        <v>133</v>
      </c>
      <c r="F72" s="12"/>
      <c r="G72" s="12"/>
      <c r="H72" s="7" t="s">
        <v>134</v>
      </c>
      <c r="I72" s="12"/>
      <c r="J72" s="9"/>
      <c r="K72" s="9"/>
      <c r="L72" s="9"/>
      <c r="M72" s="9"/>
      <c r="N72" s="9">
        <v>41813.53</v>
      </c>
    </row>
    <row r="73" spans="5:14" ht="30">
      <c r="E73" s="13" t="s">
        <v>135</v>
      </c>
      <c r="F73" s="13" t="s">
        <v>2</v>
      </c>
      <c r="G73" s="13">
        <v>96544</v>
      </c>
      <c r="H73" s="5" t="s">
        <v>74</v>
      </c>
      <c r="I73" s="13" t="s">
        <v>63</v>
      </c>
      <c r="J73" s="10">
        <v>0.6</v>
      </c>
      <c r="K73" s="10">
        <v>17.260000000000002</v>
      </c>
      <c r="L73" s="10" t="s">
        <v>690</v>
      </c>
      <c r="M73" s="10">
        <v>22.28</v>
      </c>
      <c r="N73" s="10">
        <v>13.36</v>
      </c>
    </row>
    <row r="74" spans="5:14" ht="30">
      <c r="E74" s="13" t="s">
        <v>136</v>
      </c>
      <c r="F74" s="13" t="s">
        <v>2</v>
      </c>
      <c r="G74" s="13">
        <v>96545</v>
      </c>
      <c r="H74" s="5" t="s">
        <v>100</v>
      </c>
      <c r="I74" s="13" t="s">
        <v>63</v>
      </c>
      <c r="J74" s="10">
        <v>5.2</v>
      </c>
      <c r="K74" s="10">
        <v>15.69</v>
      </c>
      <c r="L74" s="10" t="s">
        <v>690</v>
      </c>
      <c r="M74" s="10">
        <v>20.25</v>
      </c>
      <c r="N74" s="10">
        <v>105.31</v>
      </c>
    </row>
    <row r="75" spans="5:14" ht="30">
      <c r="E75" s="13" t="s">
        <v>137</v>
      </c>
      <c r="F75" s="13" t="s">
        <v>2</v>
      </c>
      <c r="G75" s="13">
        <v>96546</v>
      </c>
      <c r="H75" s="5" t="s">
        <v>102</v>
      </c>
      <c r="I75" s="13" t="s">
        <v>63</v>
      </c>
      <c r="J75" s="10">
        <v>382.1</v>
      </c>
      <c r="K75" s="10">
        <v>13.81</v>
      </c>
      <c r="L75" s="10" t="s">
        <v>690</v>
      </c>
      <c r="M75" s="10">
        <v>17.82</v>
      </c>
      <c r="N75" s="10">
        <v>6809.02</v>
      </c>
    </row>
    <row r="76" spans="5:14" ht="45">
      <c r="E76" s="13" t="s">
        <v>138</v>
      </c>
      <c r="F76" s="13" t="s">
        <v>2</v>
      </c>
      <c r="G76" s="13" t="s">
        <v>68</v>
      </c>
      <c r="H76" s="5" t="s">
        <v>69</v>
      </c>
      <c r="I76" s="13" t="s">
        <v>63</v>
      </c>
      <c r="J76" s="10">
        <v>115.1</v>
      </c>
      <c r="K76" s="10">
        <v>10.78</v>
      </c>
      <c r="L76" s="10" t="s">
        <v>690</v>
      </c>
      <c r="M76" s="10">
        <v>13.91</v>
      </c>
      <c r="N76" s="10">
        <v>1601.04</v>
      </c>
    </row>
    <row r="77" spans="5:14" ht="30">
      <c r="E77" s="13" t="s">
        <v>139</v>
      </c>
      <c r="F77" s="13" t="s">
        <v>2</v>
      </c>
      <c r="G77" s="13">
        <v>96543</v>
      </c>
      <c r="H77" s="5" t="s">
        <v>76</v>
      </c>
      <c r="I77" s="13" t="s">
        <v>63</v>
      </c>
      <c r="J77" s="10">
        <v>126.8</v>
      </c>
      <c r="K77" s="10">
        <v>18.96</v>
      </c>
      <c r="L77" s="10" t="s">
        <v>690</v>
      </c>
      <c r="M77" s="10">
        <v>24.47</v>
      </c>
      <c r="N77" s="10">
        <v>3102.8</v>
      </c>
    </row>
    <row r="78" spans="5:14" ht="45">
      <c r="E78" s="13" t="s">
        <v>140</v>
      </c>
      <c r="F78" s="13" t="s">
        <v>78</v>
      </c>
      <c r="G78" s="13" t="s">
        <v>79</v>
      </c>
      <c r="H78" s="5" t="s">
        <v>80</v>
      </c>
      <c r="I78" s="13" t="s">
        <v>81</v>
      </c>
      <c r="J78" s="10">
        <v>9.15</v>
      </c>
      <c r="K78" s="10">
        <v>776.83</v>
      </c>
      <c r="L78" s="10" t="s">
        <v>690</v>
      </c>
      <c r="M78" s="10">
        <v>1002.65</v>
      </c>
      <c r="N78" s="10">
        <v>9174.25</v>
      </c>
    </row>
    <row r="79" spans="5:14" ht="45">
      <c r="E79" s="13" t="s">
        <v>141</v>
      </c>
      <c r="F79" s="13" t="s">
        <v>2</v>
      </c>
      <c r="G79" s="13">
        <v>96539</v>
      </c>
      <c r="H79" s="5" t="s">
        <v>107</v>
      </c>
      <c r="I79" s="13" t="s">
        <v>13</v>
      </c>
      <c r="J79" s="10">
        <v>127.94</v>
      </c>
      <c r="K79" s="10">
        <v>127.22</v>
      </c>
      <c r="L79" s="10" t="s">
        <v>690</v>
      </c>
      <c r="M79" s="10">
        <v>164.2</v>
      </c>
      <c r="N79" s="10">
        <v>21007.75</v>
      </c>
    </row>
    <row r="80" spans="5:14">
      <c r="E80" s="12" t="s">
        <v>142</v>
      </c>
      <c r="F80" s="12"/>
      <c r="G80" s="12"/>
      <c r="H80" s="7" t="s">
        <v>143</v>
      </c>
      <c r="I80" s="12"/>
      <c r="J80" s="9"/>
      <c r="K80" s="9"/>
      <c r="L80" s="9"/>
      <c r="M80" s="9"/>
      <c r="N80" s="9">
        <v>21615.38</v>
      </c>
    </row>
    <row r="81" spans="5:14" ht="45">
      <c r="E81" s="13" t="s">
        <v>144</v>
      </c>
      <c r="F81" s="13" t="s">
        <v>2</v>
      </c>
      <c r="G81" s="13">
        <v>92762</v>
      </c>
      <c r="H81" s="5" t="s">
        <v>124</v>
      </c>
      <c r="I81" s="13" t="s">
        <v>63</v>
      </c>
      <c r="J81" s="10">
        <v>243.9</v>
      </c>
      <c r="K81" s="10">
        <v>11.18</v>
      </c>
      <c r="L81" s="10" t="s">
        <v>690</v>
      </c>
      <c r="M81" s="10">
        <v>14.43</v>
      </c>
      <c r="N81" s="10">
        <v>3519.48</v>
      </c>
    </row>
    <row r="82" spans="5:14" ht="45">
      <c r="E82" s="13" t="s">
        <v>145</v>
      </c>
      <c r="F82" s="13" t="s">
        <v>2</v>
      </c>
      <c r="G82" s="13">
        <v>92759</v>
      </c>
      <c r="H82" s="5" t="s">
        <v>128</v>
      </c>
      <c r="I82" s="13" t="s">
        <v>63</v>
      </c>
      <c r="J82" s="10">
        <v>93.4</v>
      </c>
      <c r="K82" s="10">
        <v>13.79</v>
      </c>
      <c r="L82" s="10" t="s">
        <v>690</v>
      </c>
      <c r="M82" s="10">
        <v>17.8</v>
      </c>
      <c r="N82" s="10">
        <v>1662.52</v>
      </c>
    </row>
    <row r="83" spans="5:14" ht="45">
      <c r="E83" s="13" t="s">
        <v>146</v>
      </c>
      <c r="F83" s="13" t="s">
        <v>78</v>
      </c>
      <c r="G83" s="13" t="s">
        <v>79</v>
      </c>
      <c r="H83" s="5" t="s">
        <v>80</v>
      </c>
      <c r="I83" s="13" t="s">
        <v>81</v>
      </c>
      <c r="J83" s="10">
        <v>3.23</v>
      </c>
      <c r="K83" s="10">
        <v>776.83</v>
      </c>
      <c r="L83" s="10" t="s">
        <v>690</v>
      </c>
      <c r="M83" s="10">
        <v>1002.65</v>
      </c>
      <c r="N83" s="10">
        <v>3238.56</v>
      </c>
    </row>
    <row r="84" spans="5:14" ht="45">
      <c r="E84" s="13" t="s">
        <v>147</v>
      </c>
      <c r="F84" s="13" t="s">
        <v>2</v>
      </c>
      <c r="G84" s="13" t="s">
        <v>131</v>
      </c>
      <c r="H84" s="5" t="s">
        <v>132</v>
      </c>
      <c r="I84" s="13" t="s">
        <v>13</v>
      </c>
      <c r="J84" s="10">
        <v>58.41</v>
      </c>
      <c r="K84" s="10">
        <v>175.02</v>
      </c>
      <c r="L84" s="10" t="s">
        <v>690</v>
      </c>
      <c r="M84" s="10">
        <v>225.9</v>
      </c>
      <c r="N84" s="10">
        <v>13194.82</v>
      </c>
    </row>
    <row r="85" spans="5:14">
      <c r="E85" s="12" t="s">
        <v>148</v>
      </c>
      <c r="F85" s="12"/>
      <c r="G85" s="12"/>
      <c r="H85" s="7" t="s">
        <v>149</v>
      </c>
      <c r="I85" s="12"/>
      <c r="J85" s="9"/>
      <c r="K85" s="9"/>
      <c r="L85" s="9"/>
      <c r="M85" s="9"/>
      <c r="N85" s="9">
        <v>15531.84</v>
      </c>
    </row>
    <row r="86" spans="5:14" ht="30">
      <c r="E86" s="13" t="s">
        <v>150</v>
      </c>
      <c r="F86" s="13" t="s">
        <v>2</v>
      </c>
      <c r="G86" s="13">
        <v>98557</v>
      </c>
      <c r="H86" s="5" t="s">
        <v>151</v>
      </c>
      <c r="I86" s="13" t="s">
        <v>13</v>
      </c>
      <c r="J86" s="10">
        <v>217.48000000000002</v>
      </c>
      <c r="K86" s="10">
        <v>41.4</v>
      </c>
      <c r="L86" s="10" t="s">
        <v>690</v>
      </c>
      <c r="M86" s="10">
        <v>53.43</v>
      </c>
      <c r="N86" s="10">
        <v>11619.96</v>
      </c>
    </row>
    <row r="87" spans="5:14">
      <c r="E87" s="13" t="s">
        <v>152</v>
      </c>
      <c r="F87" s="13" t="s">
        <v>700</v>
      </c>
      <c r="G87" s="13" t="s">
        <v>153</v>
      </c>
      <c r="H87" s="5" t="s">
        <v>154</v>
      </c>
      <c r="I87" s="13" t="s">
        <v>9</v>
      </c>
      <c r="J87" s="10">
        <v>41.7</v>
      </c>
      <c r="K87" s="10">
        <v>72.680000000000007</v>
      </c>
      <c r="L87" s="10" t="s">
        <v>690</v>
      </c>
      <c r="M87" s="10">
        <v>93.81</v>
      </c>
      <c r="N87" s="10">
        <v>3911.88</v>
      </c>
    </row>
    <row r="88" spans="5:14">
      <c r="E88" s="12" t="s">
        <v>155</v>
      </c>
      <c r="F88" s="12"/>
      <c r="G88" s="12"/>
      <c r="H88" s="7" t="s">
        <v>156</v>
      </c>
      <c r="I88" s="12"/>
      <c r="J88" s="9"/>
      <c r="K88" s="9"/>
      <c r="L88" s="9"/>
      <c r="M88" s="9"/>
      <c r="N88" s="9">
        <v>228753.31</v>
      </c>
    </row>
    <row r="89" spans="5:14" ht="30">
      <c r="E89" s="13" t="s">
        <v>157</v>
      </c>
      <c r="F89" s="13" t="s">
        <v>2</v>
      </c>
      <c r="G89" s="13">
        <v>97113</v>
      </c>
      <c r="H89" s="5" t="s">
        <v>158</v>
      </c>
      <c r="I89" s="13" t="s">
        <v>13</v>
      </c>
      <c r="J89" s="10">
        <v>169.32999999999998</v>
      </c>
      <c r="K89" s="10">
        <v>2.35</v>
      </c>
      <c r="L89" s="10" t="s">
        <v>690</v>
      </c>
      <c r="M89" s="10">
        <v>3.03</v>
      </c>
      <c r="N89" s="10">
        <v>513.07000000000005</v>
      </c>
    </row>
    <row r="90" spans="5:14" ht="60">
      <c r="E90" s="13" t="s">
        <v>159</v>
      </c>
      <c r="F90" s="13" t="s">
        <v>2</v>
      </c>
      <c r="G90" s="13" t="s">
        <v>160</v>
      </c>
      <c r="H90" s="5" t="s">
        <v>161</v>
      </c>
      <c r="I90" s="13" t="s">
        <v>13</v>
      </c>
      <c r="J90" s="10">
        <v>543.66</v>
      </c>
      <c r="K90" s="10">
        <v>57.22</v>
      </c>
      <c r="L90" s="10" t="s">
        <v>690</v>
      </c>
      <c r="M90" s="10">
        <v>73.849999999999994</v>
      </c>
      <c r="N90" s="10">
        <v>40149.29</v>
      </c>
    </row>
    <row r="91" spans="5:14">
      <c r="E91" s="13" t="s">
        <v>162</v>
      </c>
      <c r="F91" s="13" t="s">
        <v>6</v>
      </c>
      <c r="G91" s="13">
        <v>131026</v>
      </c>
      <c r="H91" s="5" t="s">
        <v>163</v>
      </c>
      <c r="I91" s="13" t="s">
        <v>9</v>
      </c>
      <c r="J91" s="10">
        <v>41.7</v>
      </c>
      <c r="K91" s="10">
        <v>83.01</v>
      </c>
      <c r="L91" s="10" t="s">
        <v>690</v>
      </c>
      <c r="M91" s="10">
        <v>107.14</v>
      </c>
      <c r="N91" s="10">
        <v>4467.74</v>
      </c>
    </row>
    <row r="92" spans="5:14" ht="30">
      <c r="E92" s="13" t="s">
        <v>164</v>
      </c>
      <c r="F92" s="13" t="s">
        <v>6</v>
      </c>
      <c r="G92" s="13">
        <v>252012</v>
      </c>
      <c r="H92" s="5" t="s">
        <v>165</v>
      </c>
      <c r="I92" s="13" t="s">
        <v>9</v>
      </c>
      <c r="J92" s="10">
        <v>306.08000000000004</v>
      </c>
      <c r="K92" s="10">
        <v>273.82</v>
      </c>
      <c r="L92" s="10" t="s">
        <v>690</v>
      </c>
      <c r="M92" s="10">
        <v>353.42</v>
      </c>
      <c r="N92" s="10">
        <v>108174.8</v>
      </c>
    </row>
    <row r="93" spans="5:14" ht="45">
      <c r="E93" s="13" t="s">
        <v>166</v>
      </c>
      <c r="F93" s="13" t="s">
        <v>2</v>
      </c>
      <c r="G93" s="13">
        <v>87262</v>
      </c>
      <c r="H93" s="5" t="s">
        <v>167</v>
      </c>
      <c r="I93" s="13" t="s">
        <v>13</v>
      </c>
      <c r="J93" s="10">
        <v>33.11</v>
      </c>
      <c r="K93" s="10">
        <v>182.86</v>
      </c>
      <c r="L93" s="10" t="s">
        <v>690</v>
      </c>
      <c r="M93" s="10">
        <v>236.02</v>
      </c>
      <c r="N93" s="10">
        <v>7814.6200000000008</v>
      </c>
    </row>
    <row r="94" spans="5:14" ht="45">
      <c r="E94" s="13" t="s">
        <v>168</v>
      </c>
      <c r="F94" s="13" t="s">
        <v>2</v>
      </c>
      <c r="G94" s="13">
        <v>87263</v>
      </c>
      <c r="H94" s="5" t="s">
        <v>169</v>
      </c>
      <c r="I94" s="13" t="s">
        <v>13</v>
      </c>
      <c r="J94" s="10">
        <v>204.07</v>
      </c>
      <c r="K94" s="10">
        <v>173</v>
      </c>
      <c r="L94" s="10" t="s">
        <v>690</v>
      </c>
      <c r="M94" s="10">
        <v>223.29</v>
      </c>
      <c r="N94" s="10">
        <v>45566.79</v>
      </c>
    </row>
    <row r="95" spans="5:14" ht="45">
      <c r="E95" s="13" t="s">
        <v>170</v>
      </c>
      <c r="F95" s="13" t="s">
        <v>2</v>
      </c>
      <c r="G95" s="13">
        <v>94990</v>
      </c>
      <c r="H95" s="5" t="s">
        <v>171</v>
      </c>
      <c r="I95" s="13" t="s">
        <v>26</v>
      </c>
      <c r="J95" s="10">
        <v>13.55</v>
      </c>
      <c r="K95" s="10">
        <v>953.07</v>
      </c>
      <c r="L95" s="10" t="s">
        <v>690</v>
      </c>
      <c r="M95" s="10">
        <v>1230.1300000000001</v>
      </c>
      <c r="N95" s="10">
        <v>16668.259999999998</v>
      </c>
    </row>
    <row r="96" spans="5:14" ht="30">
      <c r="E96" s="13" t="s">
        <v>172</v>
      </c>
      <c r="F96" s="13" t="s">
        <v>2</v>
      </c>
      <c r="G96" s="13">
        <v>98689</v>
      </c>
      <c r="H96" s="5" t="s">
        <v>173</v>
      </c>
      <c r="I96" s="13" t="s">
        <v>16</v>
      </c>
      <c r="J96" s="10">
        <v>33.700000000000003</v>
      </c>
      <c r="K96" s="10">
        <v>124.12</v>
      </c>
      <c r="L96" s="10" t="s">
        <v>690</v>
      </c>
      <c r="M96" s="10">
        <v>160.19999999999999</v>
      </c>
      <c r="N96" s="10">
        <v>5398.74</v>
      </c>
    </row>
    <row r="97" spans="5:14">
      <c r="E97" s="12" t="s">
        <v>174</v>
      </c>
      <c r="F97" s="12"/>
      <c r="G97" s="12"/>
      <c r="H97" s="7" t="s">
        <v>175</v>
      </c>
      <c r="I97" s="12"/>
      <c r="J97" s="9"/>
      <c r="K97" s="9"/>
      <c r="L97" s="9"/>
      <c r="M97" s="9"/>
      <c r="N97" s="9">
        <v>113936.65</v>
      </c>
    </row>
    <row r="98" spans="5:14" ht="60">
      <c r="E98" s="13" t="s">
        <v>176</v>
      </c>
      <c r="F98" s="13" t="s">
        <v>2</v>
      </c>
      <c r="G98" s="13">
        <v>96361</v>
      </c>
      <c r="H98" s="5" t="s">
        <v>177</v>
      </c>
      <c r="I98" s="13" t="s">
        <v>13</v>
      </c>
      <c r="J98" s="10">
        <v>319.83999999999997</v>
      </c>
      <c r="K98" s="10">
        <v>168.57</v>
      </c>
      <c r="L98" s="10" t="s">
        <v>690</v>
      </c>
      <c r="M98" s="10">
        <v>217.57</v>
      </c>
      <c r="N98" s="10">
        <v>69587.59</v>
      </c>
    </row>
    <row r="99" spans="5:14" ht="45">
      <c r="E99" s="13" t="s">
        <v>178</v>
      </c>
      <c r="F99" s="13" t="s">
        <v>2</v>
      </c>
      <c r="G99" s="13">
        <v>103329</v>
      </c>
      <c r="H99" s="5" t="s">
        <v>179</v>
      </c>
      <c r="I99" s="13" t="s">
        <v>13</v>
      </c>
      <c r="J99" s="10">
        <v>367.65</v>
      </c>
      <c r="K99" s="10">
        <v>87.37</v>
      </c>
      <c r="L99" s="10" t="s">
        <v>690</v>
      </c>
      <c r="M99" s="10">
        <v>112.77</v>
      </c>
      <c r="N99" s="10">
        <v>41459.89</v>
      </c>
    </row>
    <row r="100" spans="5:14" ht="45">
      <c r="E100" s="13" t="s">
        <v>180</v>
      </c>
      <c r="F100" s="13" t="s">
        <v>2</v>
      </c>
      <c r="G100" s="13">
        <v>101161</v>
      </c>
      <c r="H100" s="5" t="s">
        <v>181</v>
      </c>
      <c r="I100" s="13" t="s">
        <v>13</v>
      </c>
      <c r="J100" s="10">
        <v>10.19</v>
      </c>
      <c r="K100" s="10">
        <v>219.67</v>
      </c>
      <c r="L100" s="10" t="s">
        <v>690</v>
      </c>
      <c r="M100" s="10">
        <v>283.52999999999997</v>
      </c>
      <c r="N100" s="10">
        <v>2889.17</v>
      </c>
    </row>
    <row r="101" spans="5:14">
      <c r="E101" s="12" t="s">
        <v>182</v>
      </c>
      <c r="F101" s="12"/>
      <c r="G101" s="12"/>
      <c r="H101" s="7" t="s">
        <v>183</v>
      </c>
      <c r="I101" s="12"/>
      <c r="J101" s="9"/>
      <c r="K101" s="9"/>
      <c r="L101" s="9"/>
      <c r="M101" s="9"/>
      <c r="N101" s="9">
        <v>211870.42</v>
      </c>
    </row>
    <row r="102" spans="5:14" ht="60">
      <c r="E102" s="13" t="s">
        <v>184</v>
      </c>
      <c r="F102" s="13" t="s">
        <v>2</v>
      </c>
      <c r="G102" s="13">
        <v>87879</v>
      </c>
      <c r="H102" s="5" t="s">
        <v>185</v>
      </c>
      <c r="I102" s="13" t="s">
        <v>13</v>
      </c>
      <c r="J102" s="10">
        <v>674.9</v>
      </c>
      <c r="K102" s="10">
        <v>4.59</v>
      </c>
      <c r="L102" s="10" t="s">
        <v>690</v>
      </c>
      <c r="M102" s="10">
        <v>5.92</v>
      </c>
      <c r="N102" s="10">
        <v>3995.41</v>
      </c>
    </row>
    <row r="103" spans="5:14" ht="60">
      <c r="E103" s="13" t="s">
        <v>186</v>
      </c>
      <c r="F103" s="13" t="s">
        <v>2</v>
      </c>
      <c r="G103" s="13">
        <v>87545</v>
      </c>
      <c r="H103" s="5" t="s">
        <v>187</v>
      </c>
      <c r="I103" s="13" t="s">
        <v>13</v>
      </c>
      <c r="J103" s="10">
        <v>474.54999999999995</v>
      </c>
      <c r="K103" s="10">
        <v>30.78</v>
      </c>
      <c r="L103" s="10" t="s">
        <v>690</v>
      </c>
      <c r="M103" s="10">
        <v>39.729999999999997</v>
      </c>
      <c r="N103" s="10">
        <v>18853.879999999997</v>
      </c>
    </row>
    <row r="104" spans="5:14" ht="60">
      <c r="E104" s="13" t="s">
        <v>188</v>
      </c>
      <c r="F104" s="13" t="s">
        <v>2</v>
      </c>
      <c r="G104" s="13">
        <v>87529</v>
      </c>
      <c r="H104" s="5" t="s">
        <v>189</v>
      </c>
      <c r="I104" s="13" t="s">
        <v>13</v>
      </c>
      <c r="J104" s="10">
        <v>2287.27</v>
      </c>
      <c r="K104" s="10">
        <v>39.729999999999997</v>
      </c>
      <c r="L104" s="10" t="s">
        <v>690</v>
      </c>
      <c r="M104" s="10">
        <v>51.28</v>
      </c>
      <c r="N104" s="10">
        <v>117291.2</v>
      </c>
    </row>
    <row r="105" spans="5:14" ht="45">
      <c r="E105" s="13" t="s">
        <v>190</v>
      </c>
      <c r="F105" s="13" t="s">
        <v>2</v>
      </c>
      <c r="G105" s="13">
        <v>87244</v>
      </c>
      <c r="H105" s="5" t="s">
        <v>191</v>
      </c>
      <c r="I105" s="13" t="s">
        <v>13</v>
      </c>
      <c r="J105" s="10">
        <v>106.24</v>
      </c>
      <c r="K105" s="10">
        <v>226.91</v>
      </c>
      <c r="L105" s="10" t="s">
        <v>690</v>
      </c>
      <c r="M105" s="10">
        <v>292.87</v>
      </c>
      <c r="N105" s="10">
        <v>31114.51</v>
      </c>
    </row>
    <row r="106" spans="5:14" ht="45">
      <c r="E106" s="13" t="s">
        <v>192</v>
      </c>
      <c r="F106" s="13" t="s">
        <v>2</v>
      </c>
      <c r="G106" s="13">
        <v>104611</v>
      </c>
      <c r="H106" s="5" t="s">
        <v>193</v>
      </c>
      <c r="I106" s="13" t="s">
        <v>13</v>
      </c>
      <c r="J106" s="10">
        <v>348.72</v>
      </c>
      <c r="K106" s="10">
        <v>90.24</v>
      </c>
      <c r="L106" s="10" t="s">
        <v>690</v>
      </c>
      <c r="M106" s="10">
        <v>116.47</v>
      </c>
      <c r="N106" s="10">
        <v>40615.42</v>
      </c>
    </row>
    <row r="107" spans="5:14">
      <c r="E107" s="12" t="s">
        <v>194</v>
      </c>
      <c r="F107" s="12"/>
      <c r="G107" s="12"/>
      <c r="H107" s="7" t="s">
        <v>195</v>
      </c>
      <c r="I107" s="12"/>
      <c r="J107" s="9"/>
      <c r="K107" s="9"/>
      <c r="L107" s="9"/>
      <c r="M107" s="9"/>
      <c r="N107" s="9">
        <v>60073.62</v>
      </c>
    </row>
    <row r="108" spans="5:14" ht="45">
      <c r="E108" s="13" t="s">
        <v>196</v>
      </c>
      <c r="F108" s="13" t="s">
        <v>2</v>
      </c>
      <c r="G108" s="13">
        <v>96110</v>
      </c>
      <c r="H108" s="5" t="s">
        <v>197</v>
      </c>
      <c r="I108" s="13" t="s">
        <v>13</v>
      </c>
      <c r="J108" s="10">
        <v>576.08000000000004</v>
      </c>
      <c r="K108" s="10">
        <v>80.790000000000006</v>
      </c>
      <c r="L108" s="10" t="s">
        <v>690</v>
      </c>
      <c r="M108" s="10">
        <v>104.28</v>
      </c>
      <c r="N108" s="10">
        <v>60073.62</v>
      </c>
    </row>
    <row r="109" spans="5:14">
      <c r="E109" s="12" t="s">
        <v>198</v>
      </c>
      <c r="F109" s="12"/>
      <c r="G109" s="12"/>
      <c r="H109" s="7" t="s">
        <v>199</v>
      </c>
      <c r="I109" s="12"/>
      <c r="J109" s="9"/>
      <c r="K109" s="9"/>
      <c r="L109" s="9"/>
      <c r="M109" s="9"/>
      <c r="N109" s="9">
        <v>138129.51</v>
      </c>
    </row>
    <row r="110" spans="5:14" ht="30">
      <c r="E110" s="13" t="s">
        <v>200</v>
      </c>
      <c r="F110" s="13" t="s">
        <v>2</v>
      </c>
      <c r="G110" s="13">
        <v>96135</v>
      </c>
      <c r="H110" s="5" t="s">
        <v>201</v>
      </c>
      <c r="I110" s="13" t="s">
        <v>13</v>
      </c>
      <c r="J110" s="10">
        <v>2287.27</v>
      </c>
      <c r="K110" s="10">
        <v>25.74</v>
      </c>
      <c r="L110" s="10" t="s">
        <v>690</v>
      </c>
      <c r="M110" s="10">
        <v>33.22</v>
      </c>
      <c r="N110" s="10">
        <v>75983.11</v>
      </c>
    </row>
    <row r="111" spans="5:14" ht="45">
      <c r="E111" s="13" t="s">
        <v>202</v>
      </c>
      <c r="F111" s="13" t="s">
        <v>2</v>
      </c>
      <c r="G111" s="13">
        <v>95622</v>
      </c>
      <c r="H111" s="5" t="s">
        <v>203</v>
      </c>
      <c r="I111" s="13" t="s">
        <v>13</v>
      </c>
      <c r="J111" s="10">
        <v>2288.27</v>
      </c>
      <c r="K111" s="10">
        <v>15.01</v>
      </c>
      <c r="L111" s="10" t="s">
        <v>690</v>
      </c>
      <c r="M111" s="10">
        <v>19.37</v>
      </c>
      <c r="N111" s="10">
        <v>44323.8</v>
      </c>
    </row>
    <row r="112" spans="5:14" ht="30">
      <c r="E112" s="13" t="s">
        <v>204</v>
      </c>
      <c r="F112" s="13" t="s">
        <v>2</v>
      </c>
      <c r="G112" s="13">
        <v>88484</v>
      </c>
      <c r="H112" s="5" t="s">
        <v>205</v>
      </c>
      <c r="I112" s="13" t="s">
        <v>13</v>
      </c>
      <c r="J112" s="10">
        <v>576.08000000000004</v>
      </c>
      <c r="K112" s="10">
        <v>4.55</v>
      </c>
      <c r="L112" s="10" t="s">
        <v>690</v>
      </c>
      <c r="M112" s="10">
        <v>5.87</v>
      </c>
      <c r="N112" s="10">
        <v>3381.59</v>
      </c>
    </row>
    <row r="113" spans="5:14" ht="30">
      <c r="E113" s="13" t="s">
        <v>206</v>
      </c>
      <c r="F113" s="13" t="s">
        <v>2</v>
      </c>
      <c r="G113" s="13">
        <v>88488</v>
      </c>
      <c r="H113" s="5" t="s">
        <v>207</v>
      </c>
      <c r="I113" s="13" t="s">
        <v>13</v>
      </c>
      <c r="J113" s="10">
        <v>576.08000000000004</v>
      </c>
      <c r="K113" s="10">
        <v>15.51</v>
      </c>
      <c r="L113" s="10" t="s">
        <v>690</v>
      </c>
      <c r="M113" s="10">
        <v>20.02</v>
      </c>
      <c r="N113" s="10">
        <v>11533.119999999999</v>
      </c>
    </row>
    <row r="114" spans="5:14" ht="60">
      <c r="E114" s="13" t="s">
        <v>208</v>
      </c>
      <c r="F114" s="13" t="s">
        <v>2</v>
      </c>
      <c r="G114" s="13">
        <v>100760</v>
      </c>
      <c r="H114" s="5" t="s">
        <v>209</v>
      </c>
      <c r="I114" s="13" t="s">
        <v>13</v>
      </c>
      <c r="J114" s="10">
        <v>48.36</v>
      </c>
      <c r="K114" s="10">
        <v>46.59</v>
      </c>
      <c r="L114" s="10" t="s">
        <v>690</v>
      </c>
      <c r="M114" s="10">
        <v>60.13</v>
      </c>
      <c r="N114" s="10">
        <v>2907.89</v>
      </c>
    </row>
    <row r="115" spans="5:14">
      <c r="E115" s="12" t="s">
        <v>210</v>
      </c>
      <c r="F115" s="12"/>
      <c r="G115" s="12"/>
      <c r="H115" s="7" t="s">
        <v>211</v>
      </c>
      <c r="I115" s="12"/>
      <c r="J115" s="9"/>
      <c r="K115" s="9"/>
      <c r="L115" s="9"/>
      <c r="M115" s="9"/>
      <c r="N115" s="9">
        <v>120962.67</v>
      </c>
    </row>
    <row r="116" spans="5:14">
      <c r="E116" s="13" t="s">
        <v>212</v>
      </c>
      <c r="F116" s="13" t="s">
        <v>6</v>
      </c>
      <c r="G116" s="13" t="s">
        <v>213</v>
      </c>
      <c r="H116" s="5" t="s">
        <v>214</v>
      </c>
      <c r="I116" s="13" t="s">
        <v>9</v>
      </c>
      <c r="J116" s="10">
        <v>42</v>
      </c>
      <c r="K116" s="10">
        <v>609.53</v>
      </c>
      <c r="L116" s="10" t="s">
        <v>690</v>
      </c>
      <c r="M116" s="10">
        <v>786.72</v>
      </c>
      <c r="N116" s="10">
        <v>33042.239999999998</v>
      </c>
    </row>
    <row r="117" spans="5:14">
      <c r="E117" s="13" t="s">
        <v>215</v>
      </c>
      <c r="F117" s="13" t="s">
        <v>6</v>
      </c>
      <c r="G117" s="13">
        <v>100405</v>
      </c>
      <c r="H117" s="5" t="s">
        <v>216</v>
      </c>
      <c r="I117" s="13" t="s">
        <v>217</v>
      </c>
      <c r="J117" s="10">
        <v>2</v>
      </c>
      <c r="K117" s="10">
        <v>450.94</v>
      </c>
      <c r="L117" s="10" t="s">
        <v>690</v>
      </c>
      <c r="M117" s="10">
        <v>582.03</v>
      </c>
      <c r="N117" s="10">
        <v>1164.06</v>
      </c>
    </row>
    <row r="118" spans="5:14">
      <c r="E118" s="13" t="s">
        <v>218</v>
      </c>
      <c r="F118" s="13" t="s">
        <v>6</v>
      </c>
      <c r="G118" s="13">
        <v>1002270</v>
      </c>
      <c r="H118" s="5" t="s">
        <v>219</v>
      </c>
      <c r="I118" s="13" t="s">
        <v>217</v>
      </c>
      <c r="J118" s="10">
        <v>12</v>
      </c>
      <c r="K118" s="10">
        <v>273.41000000000003</v>
      </c>
      <c r="L118" s="10" t="s">
        <v>690</v>
      </c>
      <c r="M118" s="10">
        <v>352.89</v>
      </c>
      <c r="N118" s="10">
        <v>4234.68</v>
      </c>
    </row>
    <row r="119" spans="5:14" ht="75">
      <c r="E119" s="13" t="s">
        <v>220</v>
      </c>
      <c r="F119" s="13" t="s">
        <v>2</v>
      </c>
      <c r="G119" s="13">
        <v>90788</v>
      </c>
      <c r="H119" s="5" t="s">
        <v>221</v>
      </c>
      <c r="I119" s="13" t="s">
        <v>222</v>
      </c>
      <c r="J119" s="10">
        <v>4</v>
      </c>
      <c r="K119" s="10">
        <v>891.06</v>
      </c>
      <c r="L119" s="10" t="s">
        <v>690</v>
      </c>
      <c r="M119" s="10">
        <v>1150.0899999999999</v>
      </c>
      <c r="N119" s="10">
        <v>4600.3599999999997</v>
      </c>
    </row>
    <row r="120" spans="5:14" ht="75">
      <c r="E120" s="13" t="s">
        <v>223</v>
      </c>
      <c r="F120" s="13" t="s">
        <v>2</v>
      </c>
      <c r="G120" s="13">
        <v>90789</v>
      </c>
      <c r="H120" s="5" t="s">
        <v>224</v>
      </c>
      <c r="I120" s="13" t="s">
        <v>222</v>
      </c>
      <c r="J120" s="10">
        <v>1</v>
      </c>
      <c r="K120" s="10">
        <v>892.67</v>
      </c>
      <c r="L120" s="10" t="s">
        <v>690</v>
      </c>
      <c r="M120" s="10">
        <v>1152.17</v>
      </c>
      <c r="N120" s="10">
        <v>1152.17</v>
      </c>
    </row>
    <row r="121" spans="5:14" ht="75">
      <c r="E121" s="13" t="s">
        <v>225</v>
      </c>
      <c r="F121" s="13" t="s">
        <v>2</v>
      </c>
      <c r="G121" s="13">
        <v>100675</v>
      </c>
      <c r="H121" s="5" t="s">
        <v>226</v>
      </c>
      <c r="I121" s="13" t="s">
        <v>222</v>
      </c>
      <c r="J121" s="10">
        <v>12</v>
      </c>
      <c r="K121" s="10">
        <v>1012.7</v>
      </c>
      <c r="L121" s="10" t="s">
        <v>690</v>
      </c>
      <c r="M121" s="10">
        <v>1307.0899999999999</v>
      </c>
      <c r="N121" s="10">
        <v>15685.079999999998</v>
      </c>
    </row>
    <row r="122" spans="5:14" ht="75">
      <c r="E122" s="13" t="s">
        <v>227</v>
      </c>
      <c r="F122" s="13" t="s">
        <v>2</v>
      </c>
      <c r="G122" s="13">
        <v>90790</v>
      </c>
      <c r="H122" s="5" t="s">
        <v>228</v>
      </c>
      <c r="I122" s="13" t="s">
        <v>222</v>
      </c>
      <c r="J122" s="10">
        <v>2</v>
      </c>
      <c r="K122" s="10">
        <v>920.6</v>
      </c>
      <c r="L122" s="10" t="s">
        <v>690</v>
      </c>
      <c r="M122" s="10">
        <v>1188.22</v>
      </c>
      <c r="N122" s="10">
        <v>2376.44</v>
      </c>
    </row>
    <row r="123" spans="5:14" ht="60">
      <c r="E123" s="13" t="s">
        <v>229</v>
      </c>
      <c r="F123" s="13" t="s">
        <v>2</v>
      </c>
      <c r="G123" s="13">
        <v>94570</v>
      </c>
      <c r="H123" s="5" t="s">
        <v>230</v>
      </c>
      <c r="I123" s="13" t="s">
        <v>13</v>
      </c>
      <c r="J123" s="10">
        <v>26.759999999999998</v>
      </c>
      <c r="K123" s="10">
        <v>232.73</v>
      </c>
      <c r="L123" s="10" t="s">
        <v>690</v>
      </c>
      <c r="M123" s="10">
        <v>300.38</v>
      </c>
      <c r="N123" s="10">
        <v>8038.17</v>
      </c>
    </row>
    <row r="124" spans="5:14" ht="45">
      <c r="E124" s="13" t="s">
        <v>231</v>
      </c>
      <c r="F124" s="13" t="s">
        <v>2</v>
      </c>
      <c r="G124" s="13">
        <v>94569</v>
      </c>
      <c r="H124" s="5" t="s">
        <v>232</v>
      </c>
      <c r="I124" s="13" t="s">
        <v>13</v>
      </c>
      <c r="J124" s="10">
        <v>5.63</v>
      </c>
      <c r="K124" s="10">
        <v>458.82</v>
      </c>
      <c r="L124" s="10" t="s">
        <v>690</v>
      </c>
      <c r="M124" s="10">
        <v>592.20000000000005</v>
      </c>
      <c r="N124" s="10">
        <v>3334.09</v>
      </c>
    </row>
    <row r="125" spans="5:14" ht="30">
      <c r="E125" s="13" t="s">
        <v>233</v>
      </c>
      <c r="F125" s="13" t="s">
        <v>2</v>
      </c>
      <c r="G125" s="13">
        <v>99861</v>
      </c>
      <c r="H125" s="5" t="s">
        <v>234</v>
      </c>
      <c r="I125" s="13" t="s">
        <v>13</v>
      </c>
      <c r="J125" s="10">
        <v>48.36</v>
      </c>
      <c r="K125" s="10">
        <v>567.24</v>
      </c>
      <c r="L125" s="10" t="s">
        <v>690</v>
      </c>
      <c r="M125" s="10">
        <v>732.14</v>
      </c>
      <c r="N125" s="10">
        <v>35406.29</v>
      </c>
    </row>
    <row r="126" spans="5:14" ht="45">
      <c r="E126" s="13" t="s">
        <v>235</v>
      </c>
      <c r="F126" s="13" t="s">
        <v>2</v>
      </c>
      <c r="G126" s="13">
        <v>101965</v>
      </c>
      <c r="H126" s="5" t="s">
        <v>236</v>
      </c>
      <c r="I126" s="13" t="s">
        <v>16</v>
      </c>
      <c r="J126" s="10">
        <v>43.44</v>
      </c>
      <c r="K126" s="10">
        <v>157.22999999999999</v>
      </c>
      <c r="L126" s="10" t="s">
        <v>690</v>
      </c>
      <c r="M126" s="10">
        <v>202.94</v>
      </c>
      <c r="N126" s="10">
        <v>8815.7099999999991</v>
      </c>
    </row>
    <row r="127" spans="5:14" ht="30">
      <c r="E127" s="13" t="s">
        <v>237</v>
      </c>
      <c r="F127" s="13" t="s">
        <v>2</v>
      </c>
      <c r="G127" s="13" t="s">
        <v>238</v>
      </c>
      <c r="H127" s="5" t="s">
        <v>239</v>
      </c>
      <c r="I127" s="13" t="s">
        <v>16</v>
      </c>
      <c r="J127" s="10">
        <v>6.17</v>
      </c>
      <c r="K127" s="10">
        <v>53.11</v>
      </c>
      <c r="L127" s="10" t="s">
        <v>690</v>
      </c>
      <c r="M127" s="10">
        <v>68.55</v>
      </c>
      <c r="N127" s="10">
        <v>422.95000000000005</v>
      </c>
    </row>
    <row r="128" spans="5:14" ht="30">
      <c r="E128" s="13" t="s">
        <v>240</v>
      </c>
      <c r="F128" s="13" t="s">
        <v>2</v>
      </c>
      <c r="G128" s="13" t="s">
        <v>241</v>
      </c>
      <c r="H128" s="5" t="s">
        <v>242</v>
      </c>
      <c r="I128" s="13" t="s">
        <v>16</v>
      </c>
      <c r="J128" s="10">
        <v>6.17</v>
      </c>
      <c r="K128" s="10">
        <v>51.2</v>
      </c>
      <c r="L128" s="10" t="s">
        <v>690</v>
      </c>
      <c r="M128" s="10">
        <v>66.08</v>
      </c>
      <c r="N128" s="10">
        <v>407.71000000000004</v>
      </c>
    </row>
    <row r="129" spans="5:14" ht="30">
      <c r="E129" s="13" t="s">
        <v>243</v>
      </c>
      <c r="F129" s="13" t="s">
        <v>2</v>
      </c>
      <c r="G129" s="13" t="s">
        <v>238</v>
      </c>
      <c r="H129" s="5" t="s">
        <v>239</v>
      </c>
      <c r="I129" s="13" t="s">
        <v>16</v>
      </c>
      <c r="J129" s="10">
        <v>31.5</v>
      </c>
      <c r="K129" s="10">
        <v>53.11</v>
      </c>
      <c r="L129" s="10" t="s">
        <v>690</v>
      </c>
      <c r="M129" s="10">
        <v>68.55</v>
      </c>
      <c r="N129" s="10">
        <v>2159.33</v>
      </c>
    </row>
    <row r="130" spans="5:14" ht="30">
      <c r="E130" s="13" t="s">
        <v>244</v>
      </c>
      <c r="F130" s="13" t="s">
        <v>2</v>
      </c>
      <c r="G130" s="13" t="s">
        <v>238</v>
      </c>
      <c r="H130" s="5" t="s">
        <v>239</v>
      </c>
      <c r="I130" s="13" t="s">
        <v>16</v>
      </c>
      <c r="J130" s="10">
        <v>1.8</v>
      </c>
      <c r="K130" s="10">
        <v>53.11</v>
      </c>
      <c r="L130" s="10" t="s">
        <v>690</v>
      </c>
      <c r="M130" s="10">
        <v>68.55</v>
      </c>
      <c r="N130" s="10">
        <v>123.39</v>
      </c>
    </row>
    <row r="131" spans="5:14">
      <c r="E131" s="12" t="s">
        <v>245</v>
      </c>
      <c r="F131" s="12"/>
      <c r="G131" s="12"/>
      <c r="H131" s="7" t="s">
        <v>246</v>
      </c>
      <c r="I131" s="12"/>
      <c r="J131" s="9"/>
      <c r="K131" s="9"/>
      <c r="L131" s="9"/>
      <c r="M131" s="9"/>
      <c r="N131" s="9">
        <v>504057.23</v>
      </c>
    </row>
    <row r="132" spans="5:14">
      <c r="E132" s="13" t="s">
        <v>247</v>
      </c>
      <c r="F132" s="13" t="s">
        <v>6</v>
      </c>
      <c r="G132" s="13" t="s">
        <v>248</v>
      </c>
      <c r="H132" s="5" t="s">
        <v>249</v>
      </c>
      <c r="I132" s="13" t="s">
        <v>9</v>
      </c>
      <c r="J132" s="10">
        <v>782.25</v>
      </c>
      <c r="K132" s="10">
        <v>239.2</v>
      </c>
      <c r="L132" s="10" t="s">
        <v>690</v>
      </c>
      <c r="M132" s="10">
        <v>308.74</v>
      </c>
      <c r="N132" s="10">
        <v>241511.86</v>
      </c>
    </row>
    <row r="133" spans="5:14" ht="30">
      <c r="E133" s="13" t="s">
        <v>250</v>
      </c>
      <c r="F133" s="13" t="s">
        <v>2</v>
      </c>
      <c r="G133" s="13">
        <v>94216</v>
      </c>
      <c r="H133" s="5" t="s">
        <v>251</v>
      </c>
      <c r="I133" s="13" t="s">
        <v>13</v>
      </c>
      <c r="J133" s="10">
        <v>782.25</v>
      </c>
      <c r="K133" s="10">
        <v>180.28</v>
      </c>
      <c r="L133" s="10" t="s">
        <v>690</v>
      </c>
      <c r="M133" s="10">
        <v>232.69</v>
      </c>
      <c r="N133" s="10">
        <v>182021.76000000001</v>
      </c>
    </row>
    <row r="134" spans="5:14" ht="60">
      <c r="E134" s="13" t="s">
        <v>252</v>
      </c>
      <c r="F134" s="13" t="s">
        <v>2</v>
      </c>
      <c r="G134" s="13">
        <v>92580</v>
      </c>
      <c r="H134" s="5" t="s">
        <v>253</v>
      </c>
      <c r="I134" s="13" t="s">
        <v>13</v>
      </c>
      <c r="J134" s="10">
        <v>782.25</v>
      </c>
      <c r="K134" s="10">
        <v>46.04</v>
      </c>
      <c r="L134" s="10" t="s">
        <v>690</v>
      </c>
      <c r="M134" s="10">
        <v>59.42</v>
      </c>
      <c r="N134" s="10">
        <v>46481.3</v>
      </c>
    </row>
    <row r="135" spans="5:14" ht="45">
      <c r="E135" s="13" t="s">
        <v>254</v>
      </c>
      <c r="F135" s="13" t="s">
        <v>2</v>
      </c>
      <c r="G135" s="13">
        <v>92258</v>
      </c>
      <c r="H135" s="5" t="s">
        <v>255</v>
      </c>
      <c r="I135" s="13" t="s">
        <v>222</v>
      </c>
      <c r="J135" s="10">
        <v>13</v>
      </c>
      <c r="K135" s="10">
        <v>324.06</v>
      </c>
      <c r="L135" s="10" t="s">
        <v>690</v>
      </c>
      <c r="M135" s="10">
        <v>418.26</v>
      </c>
      <c r="N135" s="10">
        <v>5437.38</v>
      </c>
    </row>
    <row r="136" spans="5:14" ht="30">
      <c r="E136" s="13" t="s">
        <v>256</v>
      </c>
      <c r="F136" s="13" t="s">
        <v>2</v>
      </c>
      <c r="G136" s="13">
        <v>94231</v>
      </c>
      <c r="H136" s="5" t="s">
        <v>257</v>
      </c>
      <c r="I136" s="13" t="s">
        <v>16</v>
      </c>
      <c r="J136" s="10">
        <v>63</v>
      </c>
      <c r="K136" s="10">
        <v>52.96</v>
      </c>
      <c r="L136" s="10" t="s">
        <v>690</v>
      </c>
      <c r="M136" s="10">
        <v>68.36</v>
      </c>
      <c r="N136" s="10">
        <v>4306.68</v>
      </c>
    </row>
    <row r="137" spans="5:14" ht="45">
      <c r="E137" s="13" t="s">
        <v>258</v>
      </c>
      <c r="F137" s="13" t="s">
        <v>2</v>
      </c>
      <c r="G137" s="13">
        <v>94228</v>
      </c>
      <c r="H137" s="5" t="s">
        <v>259</v>
      </c>
      <c r="I137" s="13" t="s">
        <v>16</v>
      </c>
      <c r="J137" s="10">
        <v>121.22999999999999</v>
      </c>
      <c r="K137" s="10">
        <v>87.59</v>
      </c>
      <c r="L137" s="10" t="s">
        <v>690</v>
      </c>
      <c r="M137" s="10">
        <v>113.05</v>
      </c>
      <c r="N137" s="10">
        <v>13705.05</v>
      </c>
    </row>
    <row r="138" spans="5:14">
      <c r="E138" s="13" t="s">
        <v>260</v>
      </c>
      <c r="F138" s="13" t="s">
        <v>6</v>
      </c>
      <c r="G138" s="13" t="s">
        <v>261</v>
      </c>
      <c r="H138" s="5" t="s">
        <v>262</v>
      </c>
      <c r="I138" s="13" t="s">
        <v>263</v>
      </c>
      <c r="J138" s="10">
        <v>69.099999999999994</v>
      </c>
      <c r="K138" s="10">
        <v>71.31</v>
      </c>
      <c r="L138" s="10" t="s">
        <v>690</v>
      </c>
      <c r="M138" s="10">
        <v>92.04</v>
      </c>
      <c r="N138" s="10">
        <v>6359.96</v>
      </c>
    </row>
    <row r="139" spans="5:14" ht="45">
      <c r="E139" s="13" t="s">
        <v>264</v>
      </c>
      <c r="F139" s="13" t="s">
        <v>2</v>
      </c>
      <c r="G139" s="13">
        <v>89714</v>
      </c>
      <c r="H139" s="5" t="s">
        <v>265</v>
      </c>
      <c r="I139" s="13" t="s">
        <v>16</v>
      </c>
      <c r="J139" s="10">
        <v>72</v>
      </c>
      <c r="K139" s="10">
        <v>36.17</v>
      </c>
      <c r="L139" s="10" t="s">
        <v>690</v>
      </c>
      <c r="M139" s="10">
        <v>46.68</v>
      </c>
      <c r="N139" s="10">
        <v>3360.96</v>
      </c>
    </row>
    <row r="140" spans="5:14" ht="45">
      <c r="E140" s="13" t="s">
        <v>266</v>
      </c>
      <c r="F140" s="13" t="s">
        <v>2</v>
      </c>
      <c r="G140" s="13">
        <v>95694</v>
      </c>
      <c r="H140" s="5" t="s">
        <v>267</v>
      </c>
      <c r="I140" s="13" t="s">
        <v>222</v>
      </c>
      <c r="J140" s="10">
        <v>12</v>
      </c>
      <c r="K140" s="10">
        <v>56.32</v>
      </c>
      <c r="L140" s="10" t="s">
        <v>690</v>
      </c>
      <c r="M140" s="10">
        <v>72.69</v>
      </c>
      <c r="N140" s="10">
        <v>872.28</v>
      </c>
    </row>
    <row r="141" spans="5:14">
      <c r="E141" s="12" t="s">
        <v>268</v>
      </c>
      <c r="F141" s="12"/>
      <c r="G141" s="12"/>
      <c r="H141" s="7" t="s">
        <v>269</v>
      </c>
      <c r="I141" s="12"/>
      <c r="J141" s="9"/>
      <c r="K141" s="9"/>
      <c r="L141" s="9"/>
      <c r="M141" s="9"/>
      <c r="N141" s="9">
        <v>126905.97</v>
      </c>
    </row>
    <row r="142" spans="5:14" ht="30">
      <c r="E142" s="13" t="s">
        <v>270</v>
      </c>
      <c r="F142" s="13" t="s">
        <v>2</v>
      </c>
      <c r="G142" s="13">
        <v>97595</v>
      </c>
      <c r="H142" s="5" t="s">
        <v>271</v>
      </c>
      <c r="I142" s="13" t="s">
        <v>222</v>
      </c>
      <c r="J142" s="10">
        <v>8</v>
      </c>
      <c r="K142" s="10">
        <v>100.79</v>
      </c>
      <c r="L142" s="10" t="s">
        <v>690</v>
      </c>
      <c r="M142" s="10">
        <v>130.09</v>
      </c>
      <c r="N142" s="10">
        <v>1040.72</v>
      </c>
    </row>
    <row r="143" spans="5:14" ht="30">
      <c r="E143" s="13" t="s">
        <v>272</v>
      </c>
      <c r="F143" s="13" t="s">
        <v>2</v>
      </c>
      <c r="G143" s="13">
        <v>97599</v>
      </c>
      <c r="H143" s="5" t="s">
        <v>273</v>
      </c>
      <c r="I143" s="13" t="s">
        <v>222</v>
      </c>
      <c r="J143" s="10">
        <v>29</v>
      </c>
      <c r="K143" s="10">
        <v>23.35</v>
      </c>
      <c r="L143" s="10" t="s">
        <v>690</v>
      </c>
      <c r="M143" s="10">
        <v>30.14</v>
      </c>
      <c r="N143" s="10">
        <v>874.06</v>
      </c>
    </row>
    <row r="144" spans="5:14" ht="45">
      <c r="E144" s="13" t="s">
        <v>274</v>
      </c>
      <c r="F144" s="13" t="s">
        <v>2</v>
      </c>
      <c r="G144" s="13">
        <v>91841</v>
      </c>
      <c r="H144" s="5" t="s">
        <v>275</v>
      </c>
      <c r="I144" s="13" t="s">
        <v>16</v>
      </c>
      <c r="J144" s="10">
        <v>60</v>
      </c>
      <c r="K144" s="10">
        <v>19.68</v>
      </c>
      <c r="L144" s="10" t="s">
        <v>690</v>
      </c>
      <c r="M144" s="10">
        <v>25.4</v>
      </c>
      <c r="N144" s="10">
        <v>1524</v>
      </c>
    </row>
    <row r="145" spans="5:14" ht="45">
      <c r="E145" s="13" t="s">
        <v>276</v>
      </c>
      <c r="F145" s="13" t="s">
        <v>2</v>
      </c>
      <c r="G145" s="13">
        <v>91835</v>
      </c>
      <c r="H145" s="5" t="s">
        <v>277</v>
      </c>
      <c r="I145" s="13" t="s">
        <v>16</v>
      </c>
      <c r="J145" s="10">
        <v>1617.5</v>
      </c>
      <c r="K145" s="10">
        <v>18.66</v>
      </c>
      <c r="L145" s="10" t="s">
        <v>690</v>
      </c>
      <c r="M145" s="10">
        <v>24.08</v>
      </c>
      <c r="N145" s="10">
        <v>38949.4</v>
      </c>
    </row>
    <row r="146" spans="5:14" ht="60">
      <c r="E146" s="13" t="s">
        <v>278</v>
      </c>
      <c r="F146" s="13" t="s">
        <v>2</v>
      </c>
      <c r="G146" s="13">
        <v>101881</v>
      </c>
      <c r="H146" s="5" t="s">
        <v>279</v>
      </c>
      <c r="I146" s="13" t="s">
        <v>222</v>
      </c>
      <c r="J146" s="10">
        <v>3</v>
      </c>
      <c r="K146" s="10">
        <v>855.21</v>
      </c>
      <c r="L146" s="10" t="s">
        <v>690</v>
      </c>
      <c r="M146" s="10">
        <v>1103.82</v>
      </c>
      <c r="N146" s="10">
        <v>3311.46</v>
      </c>
    </row>
    <row r="147" spans="5:14" ht="45">
      <c r="E147" s="13" t="s">
        <v>280</v>
      </c>
      <c r="F147" s="13" t="s">
        <v>2</v>
      </c>
      <c r="G147" s="13">
        <v>101876</v>
      </c>
      <c r="H147" s="5" t="s">
        <v>281</v>
      </c>
      <c r="I147" s="13" t="s">
        <v>222</v>
      </c>
      <c r="J147" s="10">
        <v>2</v>
      </c>
      <c r="K147" s="10">
        <v>78.430000000000007</v>
      </c>
      <c r="L147" s="10" t="s">
        <v>690</v>
      </c>
      <c r="M147" s="10">
        <v>101.23</v>
      </c>
      <c r="N147" s="10">
        <v>202.46</v>
      </c>
    </row>
    <row r="148" spans="5:14" ht="30">
      <c r="E148" s="13" t="s">
        <v>282</v>
      </c>
      <c r="F148" s="13" t="s">
        <v>2</v>
      </c>
      <c r="G148" s="13">
        <v>93662</v>
      </c>
      <c r="H148" s="5" t="s">
        <v>283</v>
      </c>
      <c r="I148" s="13" t="s">
        <v>222</v>
      </c>
      <c r="J148" s="10">
        <v>5</v>
      </c>
      <c r="K148" s="10">
        <v>59.29</v>
      </c>
      <c r="L148" s="10" t="s">
        <v>690</v>
      </c>
      <c r="M148" s="10">
        <v>76.53</v>
      </c>
      <c r="N148" s="10">
        <v>382.65</v>
      </c>
    </row>
    <row r="149" spans="5:14" ht="30">
      <c r="E149" s="13" t="s">
        <v>284</v>
      </c>
      <c r="F149" s="13" t="s">
        <v>2</v>
      </c>
      <c r="G149" s="13">
        <v>93653</v>
      </c>
      <c r="H149" s="5" t="s">
        <v>285</v>
      </c>
      <c r="I149" s="13" t="s">
        <v>222</v>
      </c>
      <c r="J149" s="10">
        <v>20</v>
      </c>
      <c r="K149" s="10">
        <v>11.38</v>
      </c>
      <c r="L149" s="10" t="s">
        <v>690</v>
      </c>
      <c r="M149" s="10">
        <v>14.69</v>
      </c>
      <c r="N149" s="10">
        <v>293.8</v>
      </c>
    </row>
    <row r="150" spans="5:14" ht="30">
      <c r="E150" s="13" t="s">
        <v>286</v>
      </c>
      <c r="F150" s="13" t="s">
        <v>2</v>
      </c>
      <c r="G150" s="13">
        <v>93661</v>
      </c>
      <c r="H150" s="5" t="s">
        <v>287</v>
      </c>
      <c r="I150" s="13" t="s">
        <v>222</v>
      </c>
      <c r="J150" s="10">
        <v>26</v>
      </c>
      <c r="K150" s="10">
        <v>57.05</v>
      </c>
      <c r="L150" s="10" t="s">
        <v>690</v>
      </c>
      <c r="M150" s="10">
        <v>73.63</v>
      </c>
      <c r="N150" s="10">
        <v>1914.3799999999999</v>
      </c>
    </row>
    <row r="151" spans="5:14" ht="30">
      <c r="E151" s="13" t="s">
        <v>288</v>
      </c>
      <c r="F151" s="13" t="s">
        <v>2</v>
      </c>
      <c r="G151" s="13">
        <v>93654</v>
      </c>
      <c r="H151" s="5" t="s">
        <v>289</v>
      </c>
      <c r="I151" s="13" t="s">
        <v>222</v>
      </c>
      <c r="J151" s="10">
        <v>10</v>
      </c>
      <c r="K151" s="10">
        <v>11.95</v>
      </c>
      <c r="L151" s="10" t="s">
        <v>690</v>
      </c>
      <c r="M151" s="10">
        <v>15.42</v>
      </c>
      <c r="N151" s="10">
        <v>154.19999999999999</v>
      </c>
    </row>
    <row r="152" spans="5:14" ht="30">
      <c r="E152" s="13" t="s">
        <v>290</v>
      </c>
      <c r="F152" s="13" t="s">
        <v>2</v>
      </c>
      <c r="G152" s="13">
        <v>93655</v>
      </c>
      <c r="H152" s="5" t="s">
        <v>291</v>
      </c>
      <c r="I152" s="13" t="s">
        <v>222</v>
      </c>
      <c r="J152" s="10">
        <v>3</v>
      </c>
      <c r="K152" s="10">
        <v>13.07</v>
      </c>
      <c r="L152" s="10" t="s">
        <v>690</v>
      </c>
      <c r="M152" s="10">
        <v>16.87</v>
      </c>
      <c r="N152" s="10">
        <v>50.61</v>
      </c>
    </row>
    <row r="153" spans="5:14" ht="45">
      <c r="E153" s="13" t="s">
        <v>292</v>
      </c>
      <c r="F153" s="13" t="s">
        <v>2</v>
      </c>
      <c r="G153" s="13">
        <v>91992</v>
      </c>
      <c r="H153" s="5" t="s">
        <v>293</v>
      </c>
      <c r="I153" s="13" t="s">
        <v>222</v>
      </c>
      <c r="J153" s="10">
        <v>3</v>
      </c>
      <c r="K153" s="10">
        <v>41.12</v>
      </c>
      <c r="L153" s="10" t="s">
        <v>690</v>
      </c>
      <c r="M153" s="10">
        <v>53.07</v>
      </c>
      <c r="N153" s="10">
        <v>159.21</v>
      </c>
    </row>
    <row r="154" spans="5:14" ht="45">
      <c r="E154" s="13" t="s">
        <v>294</v>
      </c>
      <c r="F154" s="13" t="s">
        <v>2</v>
      </c>
      <c r="G154" s="13">
        <v>91997</v>
      </c>
      <c r="H154" s="5" t="s">
        <v>295</v>
      </c>
      <c r="I154" s="13" t="s">
        <v>222</v>
      </c>
      <c r="J154" s="10">
        <v>33</v>
      </c>
      <c r="K154" s="10">
        <v>34.369999999999997</v>
      </c>
      <c r="L154" s="10" t="s">
        <v>690</v>
      </c>
      <c r="M154" s="10">
        <v>44.36</v>
      </c>
      <c r="N154" s="10">
        <v>1463.88</v>
      </c>
    </row>
    <row r="155" spans="5:14" ht="45">
      <c r="E155" s="13" t="s">
        <v>296</v>
      </c>
      <c r="F155" s="13" t="s">
        <v>2</v>
      </c>
      <c r="G155" s="13">
        <v>92000</v>
      </c>
      <c r="H155" s="5" t="s">
        <v>297</v>
      </c>
      <c r="I155" s="13" t="s">
        <v>222</v>
      </c>
      <c r="J155" s="10">
        <v>109</v>
      </c>
      <c r="K155" s="10">
        <v>28.82</v>
      </c>
      <c r="L155" s="10" t="s">
        <v>690</v>
      </c>
      <c r="M155" s="10">
        <v>37.200000000000003</v>
      </c>
      <c r="N155" s="10">
        <v>4054.8</v>
      </c>
    </row>
    <row r="156" spans="5:14" ht="45">
      <c r="E156" s="13" t="s">
        <v>298</v>
      </c>
      <c r="F156" s="13" t="s">
        <v>2</v>
      </c>
      <c r="G156" s="13">
        <v>91993</v>
      </c>
      <c r="H156" s="5" t="s">
        <v>299</v>
      </c>
      <c r="I156" s="13" t="s">
        <v>222</v>
      </c>
      <c r="J156" s="10">
        <v>29</v>
      </c>
      <c r="K156" s="10">
        <v>43.25</v>
      </c>
      <c r="L156" s="10" t="s">
        <v>690</v>
      </c>
      <c r="M156" s="10">
        <v>55.82</v>
      </c>
      <c r="N156" s="10">
        <v>1618.78</v>
      </c>
    </row>
    <row r="157" spans="5:14" ht="45">
      <c r="E157" s="13" t="s">
        <v>300</v>
      </c>
      <c r="F157" s="13" t="s">
        <v>2</v>
      </c>
      <c r="G157" s="13">
        <v>92004</v>
      </c>
      <c r="H157" s="5" t="s">
        <v>301</v>
      </c>
      <c r="I157" s="13" t="s">
        <v>222</v>
      </c>
      <c r="J157" s="10">
        <v>42</v>
      </c>
      <c r="K157" s="10">
        <v>51.52</v>
      </c>
      <c r="L157" s="10" t="s">
        <v>690</v>
      </c>
      <c r="M157" s="10">
        <v>66.5</v>
      </c>
      <c r="N157" s="10">
        <v>2793</v>
      </c>
    </row>
    <row r="158" spans="5:14" ht="45">
      <c r="E158" s="13" t="s">
        <v>302</v>
      </c>
      <c r="F158" s="13" t="s">
        <v>2</v>
      </c>
      <c r="G158" s="13">
        <v>92005</v>
      </c>
      <c r="H158" s="5" t="s">
        <v>303</v>
      </c>
      <c r="I158" s="13" t="s">
        <v>222</v>
      </c>
      <c r="J158" s="10">
        <v>42</v>
      </c>
      <c r="K158" s="10">
        <v>55.78</v>
      </c>
      <c r="L158" s="10" t="s">
        <v>690</v>
      </c>
      <c r="M158" s="10">
        <v>72</v>
      </c>
      <c r="N158" s="10">
        <v>3024</v>
      </c>
    </row>
    <row r="159" spans="5:14" ht="45">
      <c r="E159" s="13" t="s">
        <v>304</v>
      </c>
      <c r="F159" s="13" t="s">
        <v>2</v>
      </c>
      <c r="G159" s="13" t="s">
        <v>305</v>
      </c>
      <c r="H159" s="5" t="s">
        <v>306</v>
      </c>
      <c r="I159" s="13" t="s">
        <v>222</v>
      </c>
      <c r="J159" s="10">
        <v>2</v>
      </c>
      <c r="K159" s="10">
        <v>108.92</v>
      </c>
      <c r="L159" s="10" t="s">
        <v>690</v>
      </c>
      <c r="M159" s="10">
        <v>140.58000000000001</v>
      </c>
      <c r="N159" s="10">
        <v>281.16000000000003</v>
      </c>
    </row>
    <row r="160" spans="5:14" ht="30">
      <c r="E160" s="13" t="s">
        <v>307</v>
      </c>
      <c r="F160" s="13" t="s">
        <v>2</v>
      </c>
      <c r="G160" s="13">
        <v>97610</v>
      </c>
      <c r="H160" s="5" t="s">
        <v>308</v>
      </c>
      <c r="I160" s="13" t="s">
        <v>222</v>
      </c>
      <c r="J160" s="10">
        <v>109</v>
      </c>
      <c r="K160" s="10">
        <v>15.36</v>
      </c>
      <c r="L160" s="10" t="s">
        <v>690</v>
      </c>
      <c r="M160" s="10">
        <v>19.829999999999998</v>
      </c>
      <c r="N160" s="10">
        <v>2161.4700000000003</v>
      </c>
    </row>
    <row r="161" spans="5:14" ht="45">
      <c r="E161" s="13" t="s">
        <v>309</v>
      </c>
      <c r="F161" s="13" t="s">
        <v>2</v>
      </c>
      <c r="G161" s="13">
        <v>91926</v>
      </c>
      <c r="H161" s="5" t="s">
        <v>310</v>
      </c>
      <c r="I161" s="13" t="s">
        <v>16</v>
      </c>
      <c r="J161" s="10">
        <v>4852.5</v>
      </c>
      <c r="K161" s="10">
        <v>4.3</v>
      </c>
      <c r="L161" s="10" t="s">
        <v>690</v>
      </c>
      <c r="M161" s="10">
        <v>5.55</v>
      </c>
      <c r="N161" s="10">
        <v>26931.379999999997</v>
      </c>
    </row>
    <row r="162" spans="5:14" ht="45">
      <c r="E162" s="13" t="s">
        <v>311</v>
      </c>
      <c r="F162" s="13" t="s">
        <v>2</v>
      </c>
      <c r="G162" s="13">
        <v>91931</v>
      </c>
      <c r="H162" s="5" t="s">
        <v>312</v>
      </c>
      <c r="I162" s="13" t="s">
        <v>16</v>
      </c>
      <c r="J162" s="10">
        <v>1046</v>
      </c>
      <c r="K162" s="10">
        <v>10.130000000000001</v>
      </c>
      <c r="L162" s="10" t="s">
        <v>690</v>
      </c>
      <c r="M162" s="10">
        <v>13.07</v>
      </c>
      <c r="N162" s="10">
        <v>13671.220000000001</v>
      </c>
    </row>
    <row r="163" spans="5:14" ht="60">
      <c r="E163" s="13" t="s">
        <v>313</v>
      </c>
      <c r="F163" s="13" t="s">
        <v>2</v>
      </c>
      <c r="G163" s="13">
        <v>92984</v>
      </c>
      <c r="H163" s="5" t="s">
        <v>314</v>
      </c>
      <c r="I163" s="13" t="s">
        <v>16</v>
      </c>
      <c r="J163" s="10">
        <v>300</v>
      </c>
      <c r="K163" s="10">
        <v>28.38</v>
      </c>
      <c r="L163" s="10" t="s">
        <v>690</v>
      </c>
      <c r="M163" s="10">
        <v>36.630000000000003</v>
      </c>
      <c r="N163" s="10">
        <v>10989</v>
      </c>
    </row>
    <row r="164" spans="5:14" ht="45">
      <c r="E164" s="13" t="s">
        <v>315</v>
      </c>
      <c r="F164" s="13" t="s">
        <v>2</v>
      </c>
      <c r="G164" s="13">
        <v>91933</v>
      </c>
      <c r="H164" s="5" t="s">
        <v>316</v>
      </c>
      <c r="I164" s="13" t="s">
        <v>16</v>
      </c>
      <c r="J164" s="10">
        <v>150</v>
      </c>
      <c r="K164" s="10">
        <v>16.22</v>
      </c>
      <c r="L164" s="10" t="s">
        <v>690</v>
      </c>
      <c r="M164" s="10">
        <v>20.94</v>
      </c>
      <c r="N164" s="10">
        <v>3141</v>
      </c>
    </row>
    <row r="165" spans="5:14" ht="45">
      <c r="E165" s="13" t="s">
        <v>317</v>
      </c>
      <c r="F165" s="13" t="s">
        <v>2</v>
      </c>
      <c r="G165" s="13">
        <v>91929</v>
      </c>
      <c r="H165" s="5" t="s">
        <v>318</v>
      </c>
      <c r="I165" s="13" t="s">
        <v>16</v>
      </c>
      <c r="J165" s="10">
        <v>850</v>
      </c>
      <c r="K165" s="10">
        <v>7.15</v>
      </c>
      <c r="L165" s="10" t="s">
        <v>690</v>
      </c>
      <c r="M165" s="10">
        <v>9.23</v>
      </c>
      <c r="N165" s="10">
        <v>7845.5</v>
      </c>
    </row>
    <row r="166" spans="5:14" ht="30">
      <c r="E166" s="13" t="s">
        <v>319</v>
      </c>
      <c r="F166" s="13" t="s">
        <v>2</v>
      </c>
      <c r="G166" s="13">
        <v>98111</v>
      </c>
      <c r="H166" s="5" t="s">
        <v>320</v>
      </c>
      <c r="I166" s="13" t="s">
        <v>222</v>
      </c>
      <c r="J166" s="10">
        <v>1</v>
      </c>
      <c r="K166" s="10">
        <v>57.2</v>
      </c>
      <c r="L166" s="10" t="s">
        <v>690</v>
      </c>
      <c r="M166" s="10">
        <v>73.83</v>
      </c>
      <c r="N166" s="10">
        <v>73.83</v>
      </c>
    </row>
    <row r="167" spans="5:14">
      <c r="E167" s="12" t="s">
        <v>321</v>
      </c>
      <c r="F167" s="12"/>
      <c r="G167" s="12"/>
      <c r="H167" s="7" t="s">
        <v>322</v>
      </c>
      <c r="I167" s="12"/>
      <c r="J167" s="9"/>
      <c r="K167" s="9"/>
      <c r="L167" s="9"/>
      <c r="M167" s="9"/>
      <c r="N167" s="9">
        <v>1636.96</v>
      </c>
    </row>
    <row r="168" spans="5:14" ht="45">
      <c r="E168" s="13" t="s">
        <v>323</v>
      </c>
      <c r="F168" s="13" t="s">
        <v>2</v>
      </c>
      <c r="G168" s="13">
        <v>91862</v>
      </c>
      <c r="H168" s="5" t="s">
        <v>324</v>
      </c>
      <c r="I168" s="13" t="s">
        <v>16</v>
      </c>
      <c r="J168" s="10">
        <v>60</v>
      </c>
      <c r="K168" s="10">
        <v>9.36</v>
      </c>
      <c r="L168" s="10" t="s">
        <v>690</v>
      </c>
      <c r="M168" s="10">
        <v>12.08</v>
      </c>
      <c r="N168" s="10">
        <v>724.8</v>
      </c>
    </row>
    <row r="169" spans="5:14" ht="30">
      <c r="E169" s="13" t="s">
        <v>325</v>
      </c>
      <c r="F169" s="13" t="s">
        <v>2</v>
      </c>
      <c r="G169" s="13">
        <v>98261</v>
      </c>
      <c r="H169" s="5" t="s">
        <v>326</v>
      </c>
      <c r="I169" s="13" t="s">
        <v>16</v>
      </c>
      <c r="J169" s="10">
        <v>60</v>
      </c>
      <c r="K169" s="10">
        <v>3.67</v>
      </c>
      <c r="L169" s="10" t="s">
        <v>690</v>
      </c>
      <c r="M169" s="10">
        <v>4.74</v>
      </c>
      <c r="N169" s="10">
        <v>284.39999999999998</v>
      </c>
    </row>
    <row r="170" spans="5:14" ht="30">
      <c r="E170" s="13" t="s">
        <v>327</v>
      </c>
      <c r="F170" s="13" t="s">
        <v>2</v>
      </c>
      <c r="G170" s="13">
        <v>100556</v>
      </c>
      <c r="H170" s="5" t="s">
        <v>328</v>
      </c>
      <c r="I170" s="13" t="s">
        <v>222</v>
      </c>
      <c r="J170" s="10">
        <v>6</v>
      </c>
      <c r="K170" s="10">
        <v>36.36</v>
      </c>
      <c r="L170" s="10" t="s">
        <v>690</v>
      </c>
      <c r="M170" s="10">
        <v>46.93</v>
      </c>
      <c r="N170" s="10">
        <v>281.58</v>
      </c>
    </row>
    <row r="171" spans="5:14" ht="45">
      <c r="E171" s="13" t="s">
        <v>329</v>
      </c>
      <c r="F171" s="13" t="s">
        <v>2</v>
      </c>
      <c r="G171" s="13">
        <v>100561</v>
      </c>
      <c r="H171" s="5" t="s">
        <v>330</v>
      </c>
      <c r="I171" s="13" t="s">
        <v>222</v>
      </c>
      <c r="J171" s="10">
        <v>1</v>
      </c>
      <c r="K171" s="10">
        <v>179.75</v>
      </c>
      <c r="L171" s="10" t="s">
        <v>690</v>
      </c>
      <c r="M171" s="10">
        <v>232</v>
      </c>
      <c r="N171" s="10">
        <v>232</v>
      </c>
    </row>
    <row r="172" spans="5:14" ht="30">
      <c r="E172" s="13" t="s">
        <v>331</v>
      </c>
      <c r="F172" s="13" t="s">
        <v>2</v>
      </c>
      <c r="G172" s="13">
        <v>98307</v>
      </c>
      <c r="H172" s="5" t="s">
        <v>332</v>
      </c>
      <c r="I172" s="13" t="s">
        <v>222</v>
      </c>
      <c r="J172" s="10">
        <v>2</v>
      </c>
      <c r="K172" s="10">
        <v>44.23</v>
      </c>
      <c r="L172" s="10" t="s">
        <v>690</v>
      </c>
      <c r="M172" s="10">
        <v>57.09</v>
      </c>
      <c r="N172" s="10">
        <v>114.18</v>
      </c>
    </row>
    <row r="173" spans="5:14">
      <c r="E173" s="12" t="s">
        <v>333</v>
      </c>
      <c r="F173" s="12"/>
      <c r="G173" s="12"/>
      <c r="H173" s="7" t="s">
        <v>334</v>
      </c>
      <c r="I173" s="12"/>
      <c r="J173" s="9"/>
      <c r="K173" s="9"/>
      <c r="L173" s="9"/>
      <c r="M173" s="9"/>
      <c r="N173" s="9">
        <v>1564933.7</v>
      </c>
    </row>
    <row r="174" spans="5:14" ht="45">
      <c r="E174" s="13" t="s">
        <v>335</v>
      </c>
      <c r="F174" s="13" t="s">
        <v>700</v>
      </c>
      <c r="G174" s="13" t="s">
        <v>336</v>
      </c>
      <c r="H174" s="5" t="s">
        <v>337</v>
      </c>
      <c r="I174" s="13" t="s">
        <v>338</v>
      </c>
      <c r="J174" s="10">
        <v>27</v>
      </c>
      <c r="K174" s="10">
        <v>1547.98</v>
      </c>
      <c r="L174" s="10" t="s">
        <v>690</v>
      </c>
      <c r="M174" s="10">
        <v>1997.98</v>
      </c>
      <c r="N174" s="10">
        <v>53945.460000000006</v>
      </c>
    </row>
    <row r="175" spans="5:14" ht="30">
      <c r="E175" s="13" t="s">
        <v>339</v>
      </c>
      <c r="F175" s="13" t="s">
        <v>340</v>
      </c>
      <c r="G175" s="13" t="s">
        <v>341</v>
      </c>
      <c r="H175" s="5" t="s">
        <v>342</v>
      </c>
      <c r="I175" s="13" t="s">
        <v>343</v>
      </c>
      <c r="J175" s="10">
        <v>1</v>
      </c>
      <c r="K175" s="10">
        <v>1295341</v>
      </c>
      <c r="L175" s="10" t="s">
        <v>691</v>
      </c>
      <c r="M175" s="10">
        <v>1502595.56</v>
      </c>
      <c r="N175" s="10">
        <v>1502595.56</v>
      </c>
    </row>
    <row r="176" spans="5:14" ht="45">
      <c r="E176" s="13" t="s">
        <v>344</v>
      </c>
      <c r="F176" s="13" t="s">
        <v>700</v>
      </c>
      <c r="G176" s="13" t="s">
        <v>345</v>
      </c>
      <c r="H176" s="5" t="s">
        <v>346</v>
      </c>
      <c r="I176" s="13" t="s">
        <v>338</v>
      </c>
      <c r="J176" s="10">
        <v>27</v>
      </c>
      <c r="K176" s="10">
        <v>240.83</v>
      </c>
      <c r="L176" s="10" t="s">
        <v>690</v>
      </c>
      <c r="M176" s="10">
        <v>310.83999999999997</v>
      </c>
      <c r="N176" s="10">
        <v>8392.68</v>
      </c>
    </row>
    <row r="177" spans="5:14">
      <c r="E177" s="12" t="s">
        <v>347</v>
      </c>
      <c r="F177" s="12"/>
      <c r="G177" s="12"/>
      <c r="H177" s="7" t="s">
        <v>348</v>
      </c>
      <c r="I177" s="12"/>
      <c r="J177" s="9"/>
      <c r="K177" s="9"/>
      <c r="L177" s="9"/>
      <c r="M177" s="9"/>
      <c r="N177" s="9">
        <v>261188.01</v>
      </c>
    </row>
    <row r="178" spans="5:14">
      <c r="E178" s="13" t="s">
        <v>349</v>
      </c>
      <c r="F178" s="13" t="s">
        <v>700</v>
      </c>
      <c r="G178" s="13" t="s">
        <v>350</v>
      </c>
      <c r="H178" s="5" t="s">
        <v>701</v>
      </c>
      <c r="I178" s="13">
        <v>0</v>
      </c>
      <c r="J178" s="10">
        <v>1</v>
      </c>
      <c r="K178" s="10">
        <v>202361.52</v>
      </c>
      <c r="L178" s="10" t="s">
        <v>690</v>
      </c>
      <c r="M178" s="10">
        <v>261188.01</v>
      </c>
      <c r="N178" s="10">
        <v>261188.01</v>
      </c>
    </row>
    <row r="179" spans="5:14">
      <c r="E179" s="12" t="s">
        <v>352</v>
      </c>
      <c r="F179" s="12"/>
      <c r="G179" s="12"/>
      <c r="H179" s="7" t="s">
        <v>353</v>
      </c>
      <c r="I179" s="12"/>
      <c r="J179" s="9"/>
      <c r="K179" s="9"/>
      <c r="L179" s="9"/>
      <c r="M179" s="9"/>
      <c r="N179" s="9">
        <v>5966.9</v>
      </c>
    </row>
    <row r="180" spans="5:14" ht="30">
      <c r="E180" s="13" t="s">
        <v>354</v>
      </c>
      <c r="F180" s="13" t="s">
        <v>2</v>
      </c>
      <c r="G180" s="13">
        <v>101909</v>
      </c>
      <c r="H180" s="5" t="s">
        <v>355</v>
      </c>
      <c r="I180" s="13" t="s">
        <v>222</v>
      </c>
      <c r="J180" s="10">
        <v>10</v>
      </c>
      <c r="K180" s="10">
        <v>266.45</v>
      </c>
      <c r="L180" s="10" t="s">
        <v>690</v>
      </c>
      <c r="M180" s="10">
        <v>343.91</v>
      </c>
      <c r="N180" s="10">
        <v>3439.1</v>
      </c>
    </row>
    <row r="181" spans="5:14">
      <c r="E181" s="13" t="s">
        <v>356</v>
      </c>
      <c r="F181" s="13" t="s">
        <v>700</v>
      </c>
      <c r="G181" s="13" t="s">
        <v>357</v>
      </c>
      <c r="H181" s="5" t="s">
        <v>358</v>
      </c>
      <c r="I181" s="13" t="s">
        <v>343</v>
      </c>
      <c r="J181" s="10">
        <v>60</v>
      </c>
      <c r="K181" s="10">
        <v>32.64</v>
      </c>
      <c r="L181" s="10" t="s">
        <v>690</v>
      </c>
      <c r="M181" s="10">
        <v>42.13</v>
      </c>
      <c r="N181" s="10">
        <v>2527.8000000000002</v>
      </c>
    </row>
    <row r="182" spans="5:14">
      <c r="E182" s="12" t="s">
        <v>359</v>
      </c>
      <c r="F182" s="12"/>
      <c r="G182" s="12"/>
      <c r="H182" s="7" t="s">
        <v>360</v>
      </c>
      <c r="I182" s="12"/>
      <c r="J182" s="9"/>
      <c r="K182" s="9"/>
      <c r="L182" s="9"/>
      <c r="M182" s="9"/>
      <c r="N182" s="9">
        <v>45728.44</v>
      </c>
    </row>
    <row r="183" spans="5:14" ht="45">
      <c r="E183" s="13" t="s">
        <v>361</v>
      </c>
      <c r="F183" s="13" t="s">
        <v>2</v>
      </c>
      <c r="G183" s="13">
        <v>94648</v>
      </c>
      <c r="H183" s="5" t="s">
        <v>362</v>
      </c>
      <c r="I183" s="13" t="s">
        <v>16</v>
      </c>
      <c r="J183" s="10">
        <v>136</v>
      </c>
      <c r="K183" s="10">
        <v>6.55</v>
      </c>
      <c r="L183" s="10" t="s">
        <v>690</v>
      </c>
      <c r="M183" s="10">
        <v>8.4499999999999993</v>
      </c>
      <c r="N183" s="10">
        <v>1149.2</v>
      </c>
    </row>
    <row r="184" spans="5:14" ht="45">
      <c r="E184" s="13" t="s">
        <v>363</v>
      </c>
      <c r="F184" s="13" t="s">
        <v>2</v>
      </c>
      <c r="G184" s="13">
        <v>94650</v>
      </c>
      <c r="H184" s="5" t="s">
        <v>364</v>
      </c>
      <c r="I184" s="13" t="s">
        <v>16</v>
      </c>
      <c r="J184" s="10">
        <v>46</v>
      </c>
      <c r="K184" s="10">
        <v>18.899999999999999</v>
      </c>
      <c r="L184" s="10" t="s">
        <v>690</v>
      </c>
      <c r="M184" s="10">
        <v>24.39</v>
      </c>
      <c r="N184" s="10">
        <v>1121.94</v>
      </c>
    </row>
    <row r="185" spans="5:14" ht="45">
      <c r="E185" s="13" t="s">
        <v>365</v>
      </c>
      <c r="F185" s="13" t="s">
        <v>2</v>
      </c>
      <c r="G185" s="13">
        <v>94649</v>
      </c>
      <c r="H185" s="5" t="s">
        <v>366</v>
      </c>
      <c r="I185" s="13" t="s">
        <v>16</v>
      </c>
      <c r="J185" s="10">
        <v>27.71</v>
      </c>
      <c r="K185" s="10">
        <v>12.41</v>
      </c>
      <c r="L185" s="10" t="s">
        <v>690</v>
      </c>
      <c r="M185" s="10">
        <v>16.02</v>
      </c>
      <c r="N185" s="10">
        <v>443.90999999999997</v>
      </c>
    </row>
    <row r="186" spans="5:14" ht="60.75" customHeight="1">
      <c r="E186" s="13" t="s">
        <v>367</v>
      </c>
      <c r="F186" s="13" t="s">
        <v>700</v>
      </c>
      <c r="G186" s="13" t="s">
        <v>368</v>
      </c>
      <c r="H186" s="5" t="s">
        <v>369</v>
      </c>
      <c r="I186" s="13" t="s">
        <v>338</v>
      </c>
      <c r="J186" s="10">
        <v>61</v>
      </c>
      <c r="K186" s="10">
        <v>447.49</v>
      </c>
      <c r="L186" s="10" t="s">
        <v>690</v>
      </c>
      <c r="M186" s="10">
        <v>577.58000000000004</v>
      </c>
      <c r="N186" s="10">
        <v>35232.380000000005</v>
      </c>
    </row>
    <row r="187" spans="5:14" ht="45">
      <c r="E187" s="13" t="s">
        <v>370</v>
      </c>
      <c r="F187" s="13" t="s">
        <v>2</v>
      </c>
      <c r="G187" s="13">
        <v>95637</v>
      </c>
      <c r="H187" s="5" t="s">
        <v>371</v>
      </c>
      <c r="I187" s="13" t="s">
        <v>222</v>
      </c>
      <c r="J187" s="10">
        <v>1</v>
      </c>
      <c r="K187" s="10">
        <v>455.14</v>
      </c>
      <c r="L187" s="10" t="s">
        <v>690</v>
      </c>
      <c r="M187" s="10">
        <v>587.45000000000005</v>
      </c>
      <c r="N187" s="10">
        <v>587.45000000000005</v>
      </c>
    </row>
    <row r="188" spans="5:14" ht="60">
      <c r="E188" s="13" t="s">
        <v>372</v>
      </c>
      <c r="F188" s="13" t="s">
        <v>2</v>
      </c>
      <c r="G188" s="13" t="s">
        <v>373</v>
      </c>
      <c r="H188" s="5" t="s">
        <v>374</v>
      </c>
      <c r="I188" s="13" t="s">
        <v>222</v>
      </c>
      <c r="J188" s="10">
        <v>25</v>
      </c>
      <c r="K188" s="10">
        <v>179.03</v>
      </c>
      <c r="L188" s="10" t="s">
        <v>690</v>
      </c>
      <c r="M188" s="10">
        <v>231.07</v>
      </c>
      <c r="N188" s="10">
        <v>5776.75</v>
      </c>
    </row>
    <row r="189" spans="5:14" ht="45">
      <c r="E189" s="13" t="s">
        <v>375</v>
      </c>
      <c r="F189" s="13" t="s">
        <v>2</v>
      </c>
      <c r="G189" s="13">
        <v>89985</v>
      </c>
      <c r="H189" s="5" t="s">
        <v>376</v>
      </c>
      <c r="I189" s="13" t="s">
        <v>222</v>
      </c>
      <c r="J189" s="10">
        <v>9</v>
      </c>
      <c r="K189" s="10">
        <v>70.14</v>
      </c>
      <c r="L189" s="10" t="s">
        <v>690</v>
      </c>
      <c r="M189" s="10">
        <v>90.53</v>
      </c>
      <c r="N189" s="10">
        <v>814.77</v>
      </c>
    </row>
    <row r="190" spans="5:14" ht="30">
      <c r="E190" s="13" t="s">
        <v>377</v>
      </c>
      <c r="F190" s="13" t="s">
        <v>2</v>
      </c>
      <c r="G190" s="13">
        <v>94491</v>
      </c>
      <c r="H190" s="5" t="s">
        <v>378</v>
      </c>
      <c r="I190" s="13" t="s">
        <v>222</v>
      </c>
      <c r="J190" s="10">
        <v>1</v>
      </c>
      <c r="K190" s="10">
        <v>43.3</v>
      </c>
      <c r="L190" s="10" t="s">
        <v>690</v>
      </c>
      <c r="M190" s="10">
        <v>55.89</v>
      </c>
      <c r="N190" s="10">
        <v>55.89</v>
      </c>
    </row>
    <row r="191" spans="5:14" ht="45">
      <c r="E191" s="13" t="s">
        <v>379</v>
      </c>
      <c r="F191" s="13" t="s">
        <v>2</v>
      </c>
      <c r="G191" s="13">
        <v>97897</v>
      </c>
      <c r="H191" s="5" t="s">
        <v>380</v>
      </c>
      <c r="I191" s="13" t="s">
        <v>222</v>
      </c>
      <c r="J191" s="10">
        <v>1</v>
      </c>
      <c r="K191" s="10">
        <v>423.14</v>
      </c>
      <c r="L191" s="10" t="s">
        <v>690</v>
      </c>
      <c r="M191" s="10">
        <v>546.15</v>
      </c>
      <c r="N191" s="10">
        <v>546.15</v>
      </c>
    </row>
    <row r="192" spans="5:14">
      <c r="E192" s="12" t="s">
        <v>381</v>
      </c>
      <c r="F192" s="12"/>
      <c r="G192" s="12"/>
      <c r="H192" s="7" t="s">
        <v>382</v>
      </c>
      <c r="I192" s="12"/>
      <c r="J192" s="9"/>
      <c r="K192" s="9"/>
      <c r="L192" s="9"/>
      <c r="M192" s="9"/>
      <c r="N192" s="9">
        <v>62244.27</v>
      </c>
    </row>
    <row r="193" spans="5:14" ht="45">
      <c r="E193" s="13" t="s">
        <v>383</v>
      </c>
      <c r="F193" s="13" t="s">
        <v>2</v>
      </c>
      <c r="G193" s="13">
        <v>99260</v>
      </c>
      <c r="H193" s="5" t="s">
        <v>384</v>
      </c>
      <c r="I193" s="13" t="s">
        <v>222</v>
      </c>
      <c r="J193" s="10">
        <v>13</v>
      </c>
      <c r="K193" s="10">
        <v>442.61</v>
      </c>
      <c r="L193" s="10" t="s">
        <v>690</v>
      </c>
      <c r="M193" s="10">
        <v>571.28</v>
      </c>
      <c r="N193" s="10">
        <v>7426.6399999999994</v>
      </c>
    </row>
    <row r="194" spans="5:14" ht="30">
      <c r="E194" s="13" t="s">
        <v>385</v>
      </c>
      <c r="F194" s="13" t="s">
        <v>2</v>
      </c>
      <c r="G194" s="13">
        <v>98110</v>
      </c>
      <c r="H194" s="5" t="s">
        <v>386</v>
      </c>
      <c r="I194" s="13" t="s">
        <v>222</v>
      </c>
      <c r="J194" s="10">
        <v>3</v>
      </c>
      <c r="K194" s="10">
        <v>436.58</v>
      </c>
      <c r="L194" s="10" t="s">
        <v>690</v>
      </c>
      <c r="M194" s="10">
        <v>563.49</v>
      </c>
      <c r="N194" s="10">
        <v>1690.47</v>
      </c>
    </row>
    <row r="195" spans="5:14" ht="45">
      <c r="E195" s="13" t="s">
        <v>387</v>
      </c>
      <c r="F195" s="13" t="s">
        <v>2</v>
      </c>
      <c r="G195" s="13">
        <v>89707</v>
      </c>
      <c r="H195" s="5" t="s">
        <v>388</v>
      </c>
      <c r="I195" s="13" t="s">
        <v>222</v>
      </c>
      <c r="J195" s="10">
        <v>12</v>
      </c>
      <c r="K195" s="10">
        <v>49.42</v>
      </c>
      <c r="L195" s="10" t="s">
        <v>690</v>
      </c>
      <c r="M195" s="10">
        <v>63.79</v>
      </c>
      <c r="N195" s="10">
        <v>765.48</v>
      </c>
    </row>
    <row r="196" spans="5:14" ht="45">
      <c r="E196" s="13" t="s">
        <v>389</v>
      </c>
      <c r="F196" s="13" t="s">
        <v>2</v>
      </c>
      <c r="G196" s="13">
        <v>89709</v>
      </c>
      <c r="H196" s="5" t="s">
        <v>390</v>
      </c>
      <c r="I196" s="13" t="s">
        <v>222</v>
      </c>
      <c r="J196" s="10">
        <v>2</v>
      </c>
      <c r="K196" s="10">
        <v>21.57</v>
      </c>
      <c r="L196" s="10" t="s">
        <v>690</v>
      </c>
      <c r="M196" s="10">
        <v>27.84</v>
      </c>
      <c r="N196" s="10">
        <v>55.68</v>
      </c>
    </row>
    <row r="197" spans="5:14" ht="45">
      <c r="E197" s="13" t="s">
        <v>391</v>
      </c>
      <c r="F197" s="13" t="s">
        <v>2</v>
      </c>
      <c r="G197" s="13">
        <v>89714</v>
      </c>
      <c r="H197" s="5" t="s">
        <v>265</v>
      </c>
      <c r="I197" s="13" t="s">
        <v>16</v>
      </c>
      <c r="J197" s="10">
        <v>240</v>
      </c>
      <c r="K197" s="10">
        <v>36.17</v>
      </c>
      <c r="L197" s="10" t="s">
        <v>690</v>
      </c>
      <c r="M197" s="10">
        <v>46.68</v>
      </c>
      <c r="N197" s="10">
        <v>11203.2</v>
      </c>
    </row>
    <row r="198" spans="5:14" ht="45">
      <c r="E198" s="13" t="s">
        <v>392</v>
      </c>
      <c r="F198" s="13" t="s">
        <v>2</v>
      </c>
      <c r="G198" s="13">
        <v>89711</v>
      </c>
      <c r="H198" s="5" t="s">
        <v>393</v>
      </c>
      <c r="I198" s="13" t="s">
        <v>16</v>
      </c>
      <c r="J198" s="10">
        <v>45</v>
      </c>
      <c r="K198" s="10">
        <v>20.13</v>
      </c>
      <c r="L198" s="10" t="s">
        <v>690</v>
      </c>
      <c r="M198" s="10">
        <v>25.98</v>
      </c>
      <c r="N198" s="10">
        <v>1169.0999999999999</v>
      </c>
    </row>
    <row r="199" spans="5:14" ht="45">
      <c r="E199" s="13" t="s">
        <v>394</v>
      </c>
      <c r="F199" s="13" t="s">
        <v>2</v>
      </c>
      <c r="G199" s="13">
        <v>89712</v>
      </c>
      <c r="H199" s="5" t="s">
        <v>395</v>
      </c>
      <c r="I199" s="13" t="s">
        <v>16</v>
      </c>
      <c r="J199" s="10">
        <v>103</v>
      </c>
      <c r="K199" s="10">
        <v>26</v>
      </c>
      <c r="L199" s="10" t="s">
        <v>690</v>
      </c>
      <c r="M199" s="10">
        <v>33.56</v>
      </c>
      <c r="N199" s="10">
        <v>3456.6800000000003</v>
      </c>
    </row>
    <row r="200" spans="5:14" ht="60">
      <c r="E200" s="13" t="s">
        <v>396</v>
      </c>
      <c r="F200" s="13" t="s">
        <v>2</v>
      </c>
      <c r="G200" s="13">
        <v>89730</v>
      </c>
      <c r="H200" s="5" t="s">
        <v>397</v>
      </c>
      <c r="I200" s="13" t="s">
        <v>222</v>
      </c>
      <c r="J200" s="10">
        <v>2</v>
      </c>
      <c r="K200" s="10">
        <v>14.68</v>
      </c>
      <c r="L200" s="10" t="s">
        <v>690</v>
      </c>
      <c r="M200" s="10">
        <v>18.95</v>
      </c>
      <c r="N200" s="10">
        <v>37.9</v>
      </c>
    </row>
    <row r="201" spans="5:14" ht="60">
      <c r="E201" s="13" t="s">
        <v>398</v>
      </c>
      <c r="F201" s="13" t="s">
        <v>2</v>
      </c>
      <c r="G201" s="13">
        <v>89735</v>
      </c>
      <c r="H201" s="5" t="s">
        <v>399</v>
      </c>
      <c r="I201" s="13" t="s">
        <v>222</v>
      </c>
      <c r="J201" s="10">
        <v>4</v>
      </c>
      <c r="K201" s="10">
        <v>26.67</v>
      </c>
      <c r="L201" s="10" t="s">
        <v>690</v>
      </c>
      <c r="M201" s="10">
        <v>34.42</v>
      </c>
      <c r="N201" s="10">
        <v>137.68</v>
      </c>
    </row>
    <row r="202" spans="5:14" ht="45">
      <c r="E202" s="13" t="s">
        <v>400</v>
      </c>
      <c r="F202" s="13" t="s">
        <v>2</v>
      </c>
      <c r="G202" s="13">
        <v>89726</v>
      </c>
      <c r="H202" s="5" t="s">
        <v>401</v>
      </c>
      <c r="I202" s="13" t="s">
        <v>222</v>
      </c>
      <c r="J202" s="10">
        <v>13</v>
      </c>
      <c r="K202" s="10">
        <v>9.82</v>
      </c>
      <c r="L202" s="10" t="s">
        <v>690</v>
      </c>
      <c r="M202" s="10">
        <v>12.67</v>
      </c>
      <c r="N202" s="10">
        <v>164.70999999999998</v>
      </c>
    </row>
    <row r="203" spans="5:14" ht="45">
      <c r="E203" s="13" t="s">
        <v>402</v>
      </c>
      <c r="F203" s="13" t="s">
        <v>2</v>
      </c>
      <c r="G203" s="13">
        <v>89732</v>
      </c>
      <c r="H203" s="5" t="s">
        <v>403</v>
      </c>
      <c r="I203" s="13" t="s">
        <v>222</v>
      </c>
      <c r="J203" s="10">
        <v>2</v>
      </c>
      <c r="K203" s="10">
        <v>16.16</v>
      </c>
      <c r="L203" s="10" t="s">
        <v>690</v>
      </c>
      <c r="M203" s="10">
        <v>20.86</v>
      </c>
      <c r="N203" s="10">
        <v>41.72</v>
      </c>
    </row>
    <row r="204" spans="5:14" ht="45">
      <c r="E204" s="13" t="s">
        <v>404</v>
      </c>
      <c r="F204" s="13" t="s">
        <v>2</v>
      </c>
      <c r="G204" s="13">
        <v>89746</v>
      </c>
      <c r="H204" s="5" t="s">
        <v>405</v>
      </c>
      <c r="I204" s="13" t="s">
        <v>222</v>
      </c>
      <c r="J204" s="10">
        <v>4</v>
      </c>
      <c r="K204" s="10">
        <v>29.68</v>
      </c>
      <c r="L204" s="10" t="s">
        <v>690</v>
      </c>
      <c r="M204" s="10">
        <v>38.31</v>
      </c>
      <c r="N204" s="10">
        <v>153.24</v>
      </c>
    </row>
    <row r="205" spans="5:14" ht="45">
      <c r="E205" s="13" t="s">
        <v>406</v>
      </c>
      <c r="F205" s="13" t="s">
        <v>2</v>
      </c>
      <c r="G205" s="13">
        <v>89724</v>
      </c>
      <c r="H205" s="5" t="s">
        <v>407</v>
      </c>
      <c r="I205" s="13" t="s">
        <v>222</v>
      </c>
      <c r="J205" s="10">
        <v>42</v>
      </c>
      <c r="K205" s="10">
        <v>9.57</v>
      </c>
      <c r="L205" s="10" t="s">
        <v>690</v>
      </c>
      <c r="M205" s="10">
        <v>12.35</v>
      </c>
      <c r="N205" s="10">
        <v>518.70000000000005</v>
      </c>
    </row>
    <row r="206" spans="5:14" ht="45">
      <c r="E206" s="13" t="s">
        <v>408</v>
      </c>
      <c r="F206" s="13" t="s">
        <v>2</v>
      </c>
      <c r="G206" s="13">
        <v>89731</v>
      </c>
      <c r="H206" s="5" t="s">
        <v>409</v>
      </c>
      <c r="I206" s="13" t="s">
        <v>222</v>
      </c>
      <c r="J206" s="10">
        <v>44</v>
      </c>
      <c r="K206" s="10">
        <v>15.38</v>
      </c>
      <c r="L206" s="10" t="s">
        <v>690</v>
      </c>
      <c r="M206" s="10">
        <v>19.850000000000001</v>
      </c>
      <c r="N206" s="10">
        <v>873.4</v>
      </c>
    </row>
    <row r="207" spans="5:14" ht="45">
      <c r="E207" s="13" t="s">
        <v>410</v>
      </c>
      <c r="F207" s="13" t="s">
        <v>2</v>
      </c>
      <c r="G207" s="13">
        <v>89744</v>
      </c>
      <c r="H207" s="5" t="s">
        <v>411</v>
      </c>
      <c r="I207" s="13" t="s">
        <v>222</v>
      </c>
      <c r="J207" s="10">
        <v>17</v>
      </c>
      <c r="K207" s="10">
        <v>28.79</v>
      </c>
      <c r="L207" s="10" t="s">
        <v>690</v>
      </c>
      <c r="M207" s="10">
        <v>37.159999999999997</v>
      </c>
      <c r="N207" s="10">
        <v>631.72</v>
      </c>
    </row>
    <row r="208" spans="5:14" ht="60">
      <c r="E208" s="13" t="s">
        <v>412</v>
      </c>
      <c r="F208" s="13" t="s">
        <v>2</v>
      </c>
      <c r="G208" s="13">
        <v>89785</v>
      </c>
      <c r="H208" s="5" t="s">
        <v>413</v>
      </c>
      <c r="I208" s="13" t="s">
        <v>222</v>
      </c>
      <c r="J208" s="10">
        <v>3</v>
      </c>
      <c r="K208" s="10">
        <v>27.67</v>
      </c>
      <c r="L208" s="10" t="s">
        <v>690</v>
      </c>
      <c r="M208" s="10">
        <v>35.71</v>
      </c>
      <c r="N208" s="10">
        <v>107.13</v>
      </c>
    </row>
    <row r="209" spans="5:14" ht="60">
      <c r="E209" s="13" t="s">
        <v>414</v>
      </c>
      <c r="F209" s="13" t="s">
        <v>2</v>
      </c>
      <c r="G209" s="13">
        <v>89797</v>
      </c>
      <c r="H209" s="5" t="s">
        <v>415</v>
      </c>
      <c r="I209" s="13" t="s">
        <v>222</v>
      </c>
      <c r="J209" s="10">
        <v>4</v>
      </c>
      <c r="K209" s="10">
        <v>54.07</v>
      </c>
      <c r="L209" s="10" t="s">
        <v>690</v>
      </c>
      <c r="M209" s="10">
        <v>69.790000000000006</v>
      </c>
      <c r="N209" s="10">
        <v>279.16000000000003</v>
      </c>
    </row>
    <row r="210" spans="5:14" ht="45">
      <c r="E210" s="13" t="s">
        <v>416</v>
      </c>
      <c r="F210" s="13" t="s">
        <v>2</v>
      </c>
      <c r="G210" s="13">
        <v>89753</v>
      </c>
      <c r="H210" s="5" t="s">
        <v>417</v>
      </c>
      <c r="I210" s="13" t="s">
        <v>222</v>
      </c>
      <c r="J210" s="10">
        <v>67</v>
      </c>
      <c r="K210" s="10">
        <v>8.9</v>
      </c>
      <c r="L210" s="10" t="s">
        <v>690</v>
      </c>
      <c r="M210" s="10">
        <v>11.49</v>
      </c>
      <c r="N210" s="10">
        <v>769.83</v>
      </c>
    </row>
    <row r="211" spans="5:14" ht="45">
      <c r="E211" s="13" t="s">
        <v>418</v>
      </c>
      <c r="F211" s="13" t="s">
        <v>2</v>
      </c>
      <c r="G211" s="13">
        <v>89778</v>
      </c>
      <c r="H211" s="5" t="s">
        <v>419</v>
      </c>
      <c r="I211" s="13" t="s">
        <v>222</v>
      </c>
      <c r="J211" s="10">
        <v>36</v>
      </c>
      <c r="K211" s="10">
        <v>17.2</v>
      </c>
      <c r="L211" s="10" t="s">
        <v>690</v>
      </c>
      <c r="M211" s="10">
        <v>22.2</v>
      </c>
      <c r="N211" s="10">
        <v>799.2</v>
      </c>
    </row>
    <row r="212" spans="5:14" ht="45">
      <c r="E212" s="13" t="s">
        <v>420</v>
      </c>
      <c r="F212" s="13" t="s">
        <v>2</v>
      </c>
      <c r="G212" s="13">
        <v>89782</v>
      </c>
      <c r="H212" s="5" t="s">
        <v>421</v>
      </c>
      <c r="I212" s="13" t="s">
        <v>222</v>
      </c>
      <c r="J212" s="10">
        <v>1</v>
      </c>
      <c r="K212" s="10">
        <v>13.99</v>
      </c>
      <c r="L212" s="10" t="s">
        <v>690</v>
      </c>
      <c r="M212" s="10">
        <v>18.059999999999999</v>
      </c>
      <c r="N212" s="10">
        <v>18.059999999999999</v>
      </c>
    </row>
    <row r="213" spans="5:14" ht="45">
      <c r="E213" s="13" t="s">
        <v>422</v>
      </c>
      <c r="F213" s="13" t="s">
        <v>2</v>
      </c>
      <c r="G213" s="13">
        <v>89784</v>
      </c>
      <c r="H213" s="5" t="s">
        <v>423</v>
      </c>
      <c r="I213" s="13" t="s">
        <v>222</v>
      </c>
      <c r="J213" s="10">
        <v>12</v>
      </c>
      <c r="K213" s="10">
        <v>25.17</v>
      </c>
      <c r="L213" s="10" t="s">
        <v>690</v>
      </c>
      <c r="M213" s="10">
        <v>32.49</v>
      </c>
      <c r="N213" s="10">
        <v>389.88</v>
      </c>
    </row>
    <row r="214" spans="5:14" ht="45">
      <c r="E214" s="13" t="s">
        <v>424</v>
      </c>
      <c r="F214" s="13" t="s">
        <v>2</v>
      </c>
      <c r="G214" s="13">
        <v>104344</v>
      </c>
      <c r="H214" s="5" t="s">
        <v>425</v>
      </c>
      <c r="I214" s="13" t="s">
        <v>222</v>
      </c>
      <c r="J214" s="10">
        <v>10</v>
      </c>
      <c r="K214" s="10">
        <v>42.84</v>
      </c>
      <c r="L214" s="10" t="s">
        <v>690</v>
      </c>
      <c r="M214" s="10">
        <v>55.29</v>
      </c>
      <c r="N214" s="10">
        <v>552.9</v>
      </c>
    </row>
    <row r="215" spans="5:14" ht="45">
      <c r="E215" s="13" t="s">
        <v>426</v>
      </c>
      <c r="F215" s="13" t="s">
        <v>2</v>
      </c>
      <c r="G215" s="13">
        <v>89796</v>
      </c>
      <c r="H215" s="5" t="s">
        <v>427</v>
      </c>
      <c r="I215" s="13" t="s">
        <v>222</v>
      </c>
      <c r="J215" s="10">
        <v>1</v>
      </c>
      <c r="K215" s="10">
        <v>45.54</v>
      </c>
      <c r="L215" s="10" t="s">
        <v>690</v>
      </c>
      <c r="M215" s="10">
        <v>58.78</v>
      </c>
      <c r="N215" s="10">
        <v>58.78</v>
      </c>
    </row>
    <row r="216" spans="5:14" ht="60">
      <c r="E216" s="13" t="s">
        <v>428</v>
      </c>
      <c r="F216" s="13" t="s">
        <v>2</v>
      </c>
      <c r="G216" s="13">
        <v>98063</v>
      </c>
      <c r="H216" s="5" t="s">
        <v>429</v>
      </c>
      <c r="I216" s="13" t="s">
        <v>222</v>
      </c>
      <c r="J216" s="10">
        <v>1</v>
      </c>
      <c r="K216" s="10">
        <v>4570.18</v>
      </c>
      <c r="L216" s="10" t="s">
        <v>690</v>
      </c>
      <c r="M216" s="10">
        <v>5898.73</v>
      </c>
      <c r="N216" s="10">
        <v>5898.73</v>
      </c>
    </row>
    <row r="217" spans="5:14" ht="60">
      <c r="E217" s="13" t="s">
        <v>430</v>
      </c>
      <c r="F217" s="13" t="s">
        <v>2</v>
      </c>
      <c r="G217" s="13">
        <v>98071</v>
      </c>
      <c r="H217" s="5" t="s">
        <v>431</v>
      </c>
      <c r="I217" s="13" t="s">
        <v>222</v>
      </c>
      <c r="J217" s="10">
        <v>1</v>
      </c>
      <c r="K217" s="10">
        <v>15263.64</v>
      </c>
      <c r="L217" s="10" t="s">
        <v>690</v>
      </c>
      <c r="M217" s="10">
        <v>19700.78</v>
      </c>
      <c r="N217" s="10">
        <v>19700.78</v>
      </c>
    </row>
    <row r="218" spans="5:14" ht="60">
      <c r="E218" s="13" t="s">
        <v>432</v>
      </c>
      <c r="F218" s="13" t="s">
        <v>2</v>
      </c>
      <c r="G218" s="13">
        <v>98072</v>
      </c>
      <c r="H218" s="5" t="s">
        <v>433</v>
      </c>
      <c r="I218" s="13" t="s">
        <v>222</v>
      </c>
      <c r="J218" s="10">
        <v>1</v>
      </c>
      <c r="K218" s="10">
        <v>4140</v>
      </c>
      <c r="L218" s="10" t="s">
        <v>690</v>
      </c>
      <c r="M218" s="10">
        <v>5343.5</v>
      </c>
      <c r="N218" s="10">
        <v>5343.5</v>
      </c>
    </row>
    <row r="219" spans="5:14">
      <c r="E219" s="12" t="s">
        <v>434</v>
      </c>
      <c r="F219" s="12"/>
      <c r="G219" s="12"/>
      <c r="H219" s="7" t="s">
        <v>435</v>
      </c>
      <c r="I219" s="12"/>
      <c r="J219" s="9"/>
      <c r="K219" s="9"/>
      <c r="L219" s="9"/>
      <c r="M219" s="9"/>
      <c r="N219" s="9">
        <v>74333.55</v>
      </c>
    </row>
    <row r="220" spans="5:14" ht="45">
      <c r="E220" s="13" t="s">
        <v>436</v>
      </c>
      <c r="F220" s="13" t="s">
        <v>2</v>
      </c>
      <c r="G220" s="13">
        <v>100870</v>
      </c>
      <c r="H220" s="5" t="s">
        <v>437</v>
      </c>
      <c r="I220" s="13" t="s">
        <v>222</v>
      </c>
      <c r="J220" s="10">
        <v>20</v>
      </c>
      <c r="K220" s="10">
        <v>299.83</v>
      </c>
      <c r="L220" s="10" t="s">
        <v>690</v>
      </c>
      <c r="M220" s="10">
        <v>386.99</v>
      </c>
      <c r="N220" s="10">
        <v>7739.7999999999993</v>
      </c>
    </row>
    <row r="221" spans="5:14" ht="45">
      <c r="E221" s="13" t="s">
        <v>438</v>
      </c>
      <c r="F221" s="13" t="s">
        <v>2</v>
      </c>
      <c r="G221" s="13">
        <v>100869</v>
      </c>
      <c r="H221" s="5" t="s">
        <v>439</v>
      </c>
      <c r="I221" s="13" t="s">
        <v>222</v>
      </c>
      <c r="J221" s="10">
        <v>24</v>
      </c>
      <c r="K221" s="10">
        <v>374.72</v>
      </c>
      <c r="L221" s="10" t="s">
        <v>690</v>
      </c>
      <c r="M221" s="10">
        <v>483.65</v>
      </c>
      <c r="N221" s="10">
        <v>11607.6</v>
      </c>
    </row>
    <row r="222" spans="5:14" ht="30">
      <c r="E222" s="13" t="s">
        <v>440</v>
      </c>
      <c r="F222" s="13" t="s">
        <v>2</v>
      </c>
      <c r="G222" s="13">
        <v>95546</v>
      </c>
      <c r="H222" s="5" t="s">
        <v>441</v>
      </c>
      <c r="I222" s="13" t="s">
        <v>222</v>
      </c>
      <c r="J222" s="10">
        <v>13</v>
      </c>
      <c r="K222" s="10">
        <v>223.45</v>
      </c>
      <c r="L222" s="10" t="s">
        <v>690</v>
      </c>
      <c r="M222" s="10">
        <v>288.41000000000003</v>
      </c>
      <c r="N222" s="10">
        <v>3749.33</v>
      </c>
    </row>
    <row r="223" spans="5:14">
      <c r="E223" s="13" t="s">
        <v>442</v>
      </c>
      <c r="F223" s="13" t="s">
        <v>700</v>
      </c>
      <c r="G223" s="13" t="s">
        <v>443</v>
      </c>
      <c r="H223" s="5" t="s">
        <v>444</v>
      </c>
      <c r="I223" s="13" t="s">
        <v>9</v>
      </c>
      <c r="J223" s="10">
        <v>8.82</v>
      </c>
      <c r="K223" s="10">
        <v>1765.11</v>
      </c>
      <c r="L223" s="10" t="s">
        <v>690</v>
      </c>
      <c r="M223" s="10">
        <v>2278.23</v>
      </c>
      <c r="N223" s="10">
        <v>20093.990000000002</v>
      </c>
    </row>
    <row r="224" spans="5:14" ht="45">
      <c r="E224" s="13" t="s">
        <v>445</v>
      </c>
      <c r="F224" s="13" t="s">
        <v>2</v>
      </c>
      <c r="G224" s="13">
        <v>95471</v>
      </c>
      <c r="H224" s="5" t="s">
        <v>446</v>
      </c>
      <c r="I224" s="13" t="s">
        <v>222</v>
      </c>
      <c r="J224" s="10">
        <v>9</v>
      </c>
      <c r="K224" s="10">
        <v>833.63</v>
      </c>
      <c r="L224" s="10" t="s">
        <v>690</v>
      </c>
      <c r="M224" s="10">
        <v>1075.97</v>
      </c>
      <c r="N224" s="10">
        <v>9683.73</v>
      </c>
    </row>
    <row r="225" spans="5:14" ht="30">
      <c r="E225" s="13" t="s">
        <v>447</v>
      </c>
      <c r="F225" s="13" t="s">
        <v>2</v>
      </c>
      <c r="G225" s="13">
        <v>86888</v>
      </c>
      <c r="H225" s="5" t="s">
        <v>448</v>
      </c>
      <c r="I225" s="13" t="s">
        <v>222</v>
      </c>
      <c r="J225" s="10">
        <v>3</v>
      </c>
      <c r="K225" s="10">
        <v>530.1</v>
      </c>
      <c r="L225" s="10" t="s">
        <v>690</v>
      </c>
      <c r="M225" s="10">
        <v>684.2</v>
      </c>
      <c r="N225" s="10">
        <v>2052.6</v>
      </c>
    </row>
    <row r="226" spans="5:14" ht="30">
      <c r="E226" s="13" t="s">
        <v>449</v>
      </c>
      <c r="F226" s="13" t="s">
        <v>2</v>
      </c>
      <c r="G226" s="13">
        <v>100860</v>
      </c>
      <c r="H226" s="5" t="s">
        <v>450</v>
      </c>
      <c r="I226" s="13" t="s">
        <v>222</v>
      </c>
      <c r="J226" s="10">
        <v>9</v>
      </c>
      <c r="K226" s="10">
        <v>103.56</v>
      </c>
      <c r="L226" s="10" t="s">
        <v>690</v>
      </c>
      <c r="M226" s="10">
        <v>133.66</v>
      </c>
      <c r="N226" s="10">
        <v>1202.94</v>
      </c>
    </row>
    <row r="227" spans="5:14" ht="75">
      <c r="E227" s="13" t="s">
        <v>451</v>
      </c>
      <c r="F227" s="13" t="s">
        <v>2</v>
      </c>
      <c r="G227" s="13">
        <v>86939</v>
      </c>
      <c r="H227" s="5" t="s">
        <v>452</v>
      </c>
      <c r="I227" s="13" t="s">
        <v>222</v>
      </c>
      <c r="J227" s="10">
        <v>10</v>
      </c>
      <c r="K227" s="10">
        <v>421.2</v>
      </c>
      <c r="L227" s="10" t="s">
        <v>690</v>
      </c>
      <c r="M227" s="10">
        <v>543.64</v>
      </c>
      <c r="N227" s="10">
        <v>5436.4000000000005</v>
      </c>
    </row>
    <row r="228" spans="5:14" ht="75">
      <c r="E228" s="13" t="s">
        <v>453</v>
      </c>
      <c r="F228" s="13" t="s">
        <v>2</v>
      </c>
      <c r="G228" s="13">
        <v>86939</v>
      </c>
      <c r="H228" s="5" t="s">
        <v>452</v>
      </c>
      <c r="I228" s="13" t="s">
        <v>222</v>
      </c>
      <c r="J228" s="10">
        <v>15</v>
      </c>
      <c r="K228" s="10">
        <v>421.2</v>
      </c>
      <c r="L228" s="10" t="s">
        <v>690</v>
      </c>
      <c r="M228" s="10">
        <v>543.64</v>
      </c>
      <c r="N228" s="10">
        <v>8154.5999999999995</v>
      </c>
    </row>
    <row r="229" spans="5:14" ht="45">
      <c r="E229" s="13" t="s">
        <v>454</v>
      </c>
      <c r="F229" s="13" t="s">
        <v>2</v>
      </c>
      <c r="G229" s="13">
        <v>86911</v>
      </c>
      <c r="H229" s="5" t="s">
        <v>455</v>
      </c>
      <c r="I229" s="13" t="s">
        <v>222</v>
      </c>
      <c r="J229" s="10">
        <v>4</v>
      </c>
      <c r="K229" s="10">
        <v>59.66</v>
      </c>
      <c r="L229" s="10" t="s">
        <v>690</v>
      </c>
      <c r="M229" s="10">
        <v>77</v>
      </c>
      <c r="N229" s="10">
        <v>308</v>
      </c>
    </row>
    <row r="230" spans="5:14" ht="45">
      <c r="E230" s="13" t="s">
        <v>456</v>
      </c>
      <c r="F230" s="13" t="s">
        <v>2</v>
      </c>
      <c r="G230" s="13">
        <v>86935</v>
      </c>
      <c r="H230" s="5" t="s">
        <v>457</v>
      </c>
      <c r="I230" s="13" t="s">
        <v>222</v>
      </c>
      <c r="J230" s="10">
        <v>4</v>
      </c>
      <c r="K230" s="10">
        <v>325.01</v>
      </c>
      <c r="L230" s="10" t="s">
        <v>690</v>
      </c>
      <c r="M230" s="10">
        <v>419.49</v>
      </c>
      <c r="N230" s="10">
        <v>1677.96</v>
      </c>
    </row>
    <row r="231" spans="5:14" ht="45">
      <c r="E231" s="13" t="s">
        <v>458</v>
      </c>
      <c r="F231" s="13" t="s">
        <v>2</v>
      </c>
      <c r="G231" s="13">
        <v>86909</v>
      </c>
      <c r="H231" s="5" t="s">
        <v>459</v>
      </c>
      <c r="I231" s="13" t="s">
        <v>222</v>
      </c>
      <c r="J231" s="10">
        <v>23</v>
      </c>
      <c r="K231" s="10">
        <v>88.48</v>
      </c>
      <c r="L231" s="10" t="s">
        <v>690</v>
      </c>
      <c r="M231" s="10">
        <v>114.2</v>
      </c>
      <c r="N231" s="10">
        <v>2626.6</v>
      </c>
    </row>
    <row r="232" spans="5:14">
      <c r="E232" s="12" t="s">
        <v>460</v>
      </c>
      <c r="F232" s="12"/>
      <c r="G232" s="12"/>
      <c r="H232" s="7" t="s">
        <v>461</v>
      </c>
      <c r="I232" s="12"/>
      <c r="J232" s="9"/>
      <c r="K232" s="9"/>
      <c r="L232" s="9"/>
      <c r="M232" s="9"/>
      <c r="N232" s="9">
        <v>2389.75</v>
      </c>
    </row>
    <row r="233" spans="5:14" ht="30">
      <c r="E233" s="13" t="s">
        <v>462</v>
      </c>
      <c r="F233" s="13" t="s">
        <v>2</v>
      </c>
      <c r="G233" s="13">
        <v>98503</v>
      </c>
      <c r="H233" s="5" t="s">
        <v>463</v>
      </c>
      <c r="I233" s="13" t="s">
        <v>13</v>
      </c>
      <c r="J233" s="10">
        <v>68.98</v>
      </c>
      <c r="K233" s="10">
        <v>22.54</v>
      </c>
      <c r="L233" s="10" t="s">
        <v>690</v>
      </c>
      <c r="M233" s="10">
        <v>29.09</v>
      </c>
      <c r="N233" s="10">
        <v>2006.63</v>
      </c>
    </row>
    <row r="234" spans="5:14" ht="30">
      <c r="E234" s="13" t="s">
        <v>464</v>
      </c>
      <c r="F234" s="13" t="s">
        <v>2</v>
      </c>
      <c r="G234" s="13">
        <v>98510</v>
      </c>
      <c r="H234" s="5" t="s">
        <v>465</v>
      </c>
      <c r="I234" s="13" t="s">
        <v>222</v>
      </c>
      <c r="J234" s="10">
        <v>4</v>
      </c>
      <c r="K234" s="10">
        <v>74.209999999999994</v>
      </c>
      <c r="L234" s="10" t="s">
        <v>690</v>
      </c>
      <c r="M234" s="10">
        <v>95.78</v>
      </c>
      <c r="N234" s="10">
        <v>383.12</v>
      </c>
    </row>
    <row r="235" spans="5:14">
      <c r="E235" s="12" t="s">
        <v>466</v>
      </c>
      <c r="F235" s="12"/>
      <c r="G235" s="12"/>
      <c r="H235" s="7" t="s">
        <v>467</v>
      </c>
      <c r="I235" s="12"/>
      <c r="J235" s="9"/>
      <c r="K235" s="9"/>
      <c r="L235" s="9"/>
      <c r="M235" s="9"/>
      <c r="N235" s="9">
        <v>8422.4699999999993</v>
      </c>
    </row>
    <row r="236" spans="5:14">
      <c r="E236" s="13" t="s">
        <v>468</v>
      </c>
      <c r="F236" s="13" t="s">
        <v>6</v>
      </c>
      <c r="G236" s="13">
        <v>270220</v>
      </c>
      <c r="H236" s="5" t="s">
        <v>469</v>
      </c>
      <c r="I236" s="13" t="s">
        <v>9</v>
      </c>
      <c r="J236" s="10">
        <v>647</v>
      </c>
      <c r="K236" s="10">
        <v>7.98</v>
      </c>
      <c r="L236" s="10" t="s">
        <v>690</v>
      </c>
      <c r="M236" s="10">
        <v>10.3</v>
      </c>
      <c r="N236" s="10">
        <v>6664.1</v>
      </c>
    </row>
    <row r="237" spans="5:14" ht="30">
      <c r="E237" s="13" t="s">
        <v>470</v>
      </c>
      <c r="F237" s="13" t="s">
        <v>6</v>
      </c>
      <c r="G237" s="13">
        <v>241318</v>
      </c>
      <c r="H237" s="5" t="s">
        <v>471</v>
      </c>
      <c r="I237" s="13" t="s">
        <v>472</v>
      </c>
      <c r="J237" s="10">
        <v>1</v>
      </c>
      <c r="K237" s="10">
        <v>1362.34</v>
      </c>
      <c r="L237" s="10" t="s">
        <v>690</v>
      </c>
      <c r="M237" s="10">
        <v>1758.37</v>
      </c>
      <c r="N237" s="10">
        <v>1758.37</v>
      </c>
    </row>
    <row r="238" spans="5:14">
      <c r="E238" s="12" t="s">
        <v>473</v>
      </c>
      <c r="F238" s="12"/>
      <c r="G238" s="12"/>
      <c r="H238" s="7" t="s">
        <v>474</v>
      </c>
      <c r="I238" s="12"/>
      <c r="J238" s="9"/>
      <c r="K238" s="9"/>
      <c r="L238" s="9"/>
      <c r="M238" s="9"/>
      <c r="N238" s="9">
        <v>183280.01</v>
      </c>
    </row>
    <row r="239" spans="5:14">
      <c r="E239" s="13" t="s">
        <v>475</v>
      </c>
      <c r="F239" s="13" t="s">
        <v>700</v>
      </c>
      <c r="G239" s="13" t="s">
        <v>476</v>
      </c>
      <c r="H239" s="5" t="s">
        <v>474</v>
      </c>
      <c r="I239" s="13" t="s">
        <v>343</v>
      </c>
      <c r="J239" s="10">
        <v>0.06</v>
      </c>
      <c r="K239" s="10">
        <v>142000.48000000001</v>
      </c>
      <c r="L239" s="10" t="s">
        <v>690</v>
      </c>
      <c r="M239" s="10">
        <v>183280.02</v>
      </c>
      <c r="N239" s="10">
        <v>10996.8</v>
      </c>
    </row>
    <row r="240" spans="5:14">
      <c r="E240" s="13" t="s">
        <v>477</v>
      </c>
      <c r="F240" s="13" t="s">
        <v>700</v>
      </c>
      <c r="G240" s="13" t="s">
        <v>476</v>
      </c>
      <c r="H240" s="5" t="s">
        <v>474</v>
      </c>
      <c r="I240" s="13" t="s">
        <v>343</v>
      </c>
      <c r="J240" s="10">
        <v>0.05</v>
      </c>
      <c r="K240" s="10">
        <v>142000.48000000001</v>
      </c>
      <c r="L240" s="10" t="s">
        <v>690</v>
      </c>
      <c r="M240" s="10">
        <v>183280.02</v>
      </c>
      <c r="N240" s="10">
        <v>9164</v>
      </c>
    </row>
    <row r="241" spans="5:14">
      <c r="E241" s="13" t="s">
        <v>478</v>
      </c>
      <c r="F241" s="13" t="s">
        <v>700</v>
      </c>
      <c r="G241" s="13" t="s">
        <v>476</v>
      </c>
      <c r="H241" s="5" t="s">
        <v>474</v>
      </c>
      <c r="I241" s="13" t="s">
        <v>343</v>
      </c>
      <c r="J241" s="10">
        <v>0.03</v>
      </c>
      <c r="K241" s="10">
        <v>142000.48000000001</v>
      </c>
      <c r="L241" s="10" t="s">
        <v>690</v>
      </c>
      <c r="M241" s="10">
        <v>183280.02</v>
      </c>
      <c r="N241" s="10">
        <v>5498.4</v>
      </c>
    </row>
    <row r="242" spans="5:14">
      <c r="E242" s="13" t="s">
        <v>479</v>
      </c>
      <c r="F242" s="13" t="s">
        <v>700</v>
      </c>
      <c r="G242" s="13" t="s">
        <v>476</v>
      </c>
      <c r="H242" s="5" t="s">
        <v>474</v>
      </c>
      <c r="I242" s="13" t="s">
        <v>343</v>
      </c>
      <c r="J242" s="10">
        <v>0.04</v>
      </c>
      <c r="K242" s="10">
        <v>142000.48000000001</v>
      </c>
      <c r="L242" s="10" t="s">
        <v>690</v>
      </c>
      <c r="M242" s="10">
        <v>183280.02</v>
      </c>
      <c r="N242" s="10">
        <v>7331.2</v>
      </c>
    </row>
    <row r="243" spans="5:14">
      <c r="E243" s="13" t="s">
        <v>480</v>
      </c>
      <c r="F243" s="13" t="s">
        <v>700</v>
      </c>
      <c r="G243" s="13" t="s">
        <v>476</v>
      </c>
      <c r="H243" s="5" t="s">
        <v>474</v>
      </c>
      <c r="I243" s="13" t="s">
        <v>343</v>
      </c>
      <c r="J243" s="10">
        <v>0.17</v>
      </c>
      <c r="K243" s="10">
        <v>142000.48000000001</v>
      </c>
      <c r="L243" s="10" t="s">
        <v>690</v>
      </c>
      <c r="M243" s="10">
        <v>183280.02</v>
      </c>
      <c r="N243" s="10">
        <v>31157.599999999999</v>
      </c>
    </row>
    <row r="244" spans="5:14">
      <c r="E244" s="13" t="s">
        <v>481</v>
      </c>
      <c r="F244" s="13" t="s">
        <v>700</v>
      </c>
      <c r="G244" s="13" t="s">
        <v>476</v>
      </c>
      <c r="H244" s="5" t="s">
        <v>474</v>
      </c>
      <c r="I244" s="13" t="s">
        <v>343</v>
      </c>
      <c r="J244" s="10">
        <v>0.2</v>
      </c>
      <c r="K244" s="10">
        <v>142000.48000000001</v>
      </c>
      <c r="L244" s="10" t="s">
        <v>690</v>
      </c>
      <c r="M244" s="10">
        <v>183280.02</v>
      </c>
      <c r="N244" s="10">
        <v>36656</v>
      </c>
    </row>
    <row r="245" spans="5:14">
      <c r="E245" s="13" t="s">
        <v>482</v>
      </c>
      <c r="F245" s="13" t="s">
        <v>700</v>
      </c>
      <c r="G245" s="13" t="s">
        <v>476</v>
      </c>
      <c r="H245" s="5" t="s">
        <v>474</v>
      </c>
      <c r="I245" s="13" t="s">
        <v>343</v>
      </c>
      <c r="J245" s="10">
        <v>0.09</v>
      </c>
      <c r="K245" s="10">
        <v>142000.48000000001</v>
      </c>
      <c r="L245" s="10" t="s">
        <v>690</v>
      </c>
      <c r="M245" s="10">
        <v>183280.02</v>
      </c>
      <c r="N245" s="10">
        <v>16495.2</v>
      </c>
    </row>
    <row r="246" spans="5:14">
      <c r="E246" s="13" t="s">
        <v>483</v>
      </c>
      <c r="F246" s="13" t="s">
        <v>700</v>
      </c>
      <c r="G246" s="13" t="s">
        <v>476</v>
      </c>
      <c r="H246" s="5" t="s">
        <v>474</v>
      </c>
      <c r="I246" s="13" t="s">
        <v>343</v>
      </c>
      <c r="J246" s="10">
        <v>0.36</v>
      </c>
      <c r="K246" s="10">
        <v>142000.48000000001</v>
      </c>
      <c r="L246" s="10" t="s">
        <v>690</v>
      </c>
      <c r="M246" s="10">
        <v>183280.02</v>
      </c>
      <c r="N246" s="10">
        <v>65980.81</v>
      </c>
    </row>
    <row r="249" spans="5:14">
      <c r="N249" s="8">
        <f>SUM(N239:N246)</f>
        <v>183280.01</v>
      </c>
    </row>
  </sheetData>
  <autoFilter ref="E14:N246" xr:uid="{00000000-0009-0000-0000-000002000000}"/>
  <mergeCells count="9">
    <mergeCell ref="E8:H8"/>
    <mergeCell ref="E9:H9"/>
    <mergeCell ref="E12:N12"/>
    <mergeCell ref="E2:N2"/>
    <mergeCell ref="E3:N3"/>
    <mergeCell ref="E4:N4"/>
    <mergeCell ref="E5:N5"/>
    <mergeCell ref="E6:H6"/>
    <mergeCell ref="E7:H7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6" orientation="portrait" r:id="rId1"/>
  <headerFooter>
    <oddFooter>&amp;R&amp;P de &amp;N</oddFooter>
  </headerFooter>
  <rowBreaks count="1" manualBreakCount="1">
    <brk id="215" min="4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:R75"/>
  <sheetViews>
    <sheetView view="pageBreakPreview" topLeftCell="E40" zoomScale="60" zoomScaleNormal="55" workbookViewId="0">
      <selection activeCell="N82" sqref="N82"/>
    </sheetView>
  </sheetViews>
  <sheetFormatPr defaultRowHeight="15"/>
  <cols>
    <col min="8" max="8" width="53.85546875" customWidth="1"/>
    <col min="9" max="9" width="16.85546875" bestFit="1" customWidth="1"/>
    <col min="10" max="10" width="9.140625" customWidth="1"/>
    <col min="11" max="13" width="14" bestFit="1" customWidth="1"/>
    <col min="14" max="14" width="13.5703125" bestFit="1" customWidth="1"/>
    <col min="15" max="15" width="15.140625" customWidth="1"/>
    <col min="16" max="16" width="14.7109375" customWidth="1"/>
    <col min="17" max="17" width="14.85546875" customWidth="1"/>
    <col min="18" max="18" width="17.7109375" customWidth="1"/>
  </cols>
  <sheetData>
    <row r="1" spans="7:18" ht="54" customHeight="1">
      <c r="G1" s="186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8"/>
    </row>
    <row r="2" spans="7:18">
      <c r="G2" s="175" t="s">
        <v>484</v>
      </c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76"/>
    </row>
    <row r="3" spans="7:18">
      <c r="G3" s="175" t="s">
        <v>485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76"/>
    </row>
    <row r="4" spans="7:18">
      <c r="G4" s="175" t="s">
        <v>486</v>
      </c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76"/>
    </row>
    <row r="5" spans="7:18" ht="15.75" thickBot="1">
      <c r="G5" s="189"/>
      <c r="H5" s="190"/>
      <c r="I5" s="190"/>
      <c r="J5" s="190"/>
      <c r="K5" s="190"/>
      <c r="L5" s="190"/>
      <c r="M5" s="190"/>
      <c r="N5" s="190"/>
      <c r="O5" s="190"/>
      <c r="P5" s="74"/>
      <c r="Q5" s="74"/>
      <c r="R5" s="75"/>
    </row>
    <row r="6" spans="7:18">
      <c r="G6" s="154" t="s">
        <v>490</v>
      </c>
      <c r="H6" s="154"/>
      <c r="I6" s="154"/>
      <c r="J6" s="154"/>
      <c r="K6" s="2"/>
      <c r="L6" s="23"/>
    </row>
    <row r="7" spans="7:18">
      <c r="G7" s="154" t="s">
        <v>487</v>
      </c>
      <c r="H7" s="154"/>
      <c r="I7" s="154"/>
      <c r="J7" s="154"/>
      <c r="K7" s="2"/>
      <c r="L7" s="23"/>
    </row>
    <row r="8" spans="7:18">
      <c r="G8" s="154" t="s">
        <v>491</v>
      </c>
      <c r="H8" s="154"/>
      <c r="I8" s="154"/>
      <c r="J8" s="154"/>
      <c r="K8" s="2"/>
      <c r="L8" s="23"/>
    </row>
    <row r="9" spans="7:18">
      <c r="G9" s="154" t="s">
        <v>689</v>
      </c>
      <c r="H9" s="154"/>
      <c r="I9" s="154"/>
      <c r="J9" s="154"/>
      <c r="K9" s="2"/>
      <c r="L9" s="23"/>
    </row>
    <row r="10" spans="7:18">
      <c r="H10" s="24"/>
      <c r="I10" s="24"/>
      <c r="K10" s="2"/>
      <c r="L10" s="23"/>
    </row>
    <row r="11" spans="7:18">
      <c r="H11" s="2"/>
      <c r="I11" s="2"/>
      <c r="J11" s="25"/>
      <c r="K11" s="2"/>
      <c r="L11" s="23"/>
      <c r="N11" s="1"/>
    </row>
    <row r="12" spans="7:18" ht="18">
      <c r="G12" s="174" t="s">
        <v>529</v>
      </c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4" spans="7:18">
      <c r="G14" s="185" t="s">
        <v>525</v>
      </c>
      <c r="H14" s="185" t="s">
        <v>526</v>
      </c>
      <c r="I14" s="185" t="s">
        <v>527</v>
      </c>
      <c r="J14" s="4"/>
      <c r="K14" s="185" t="s">
        <v>528</v>
      </c>
      <c r="L14" s="185"/>
      <c r="M14" s="185"/>
      <c r="N14" s="185"/>
      <c r="O14" s="185"/>
      <c r="P14" s="185"/>
      <c r="Q14" s="185"/>
      <c r="R14" s="185"/>
    </row>
    <row r="15" spans="7:18">
      <c r="G15" s="185"/>
      <c r="H15" s="185"/>
      <c r="I15" s="185"/>
      <c r="J15" s="4"/>
      <c r="K15" s="72">
        <v>1</v>
      </c>
      <c r="L15" s="72">
        <v>2</v>
      </c>
      <c r="M15" s="72">
        <v>3</v>
      </c>
      <c r="N15" s="72">
        <v>4</v>
      </c>
      <c r="O15" s="72">
        <v>5</v>
      </c>
      <c r="P15" s="72">
        <v>6</v>
      </c>
      <c r="Q15" s="72">
        <v>7</v>
      </c>
      <c r="R15" s="72">
        <v>8</v>
      </c>
    </row>
    <row r="16" spans="7:18">
      <c r="G16" s="185" t="s">
        <v>1</v>
      </c>
      <c r="H16" s="185" t="s">
        <v>0</v>
      </c>
      <c r="I16" s="184">
        <v>4180857.9</v>
      </c>
      <c r="J16" s="4"/>
      <c r="K16" s="70">
        <v>4.7756880232643156E-2</v>
      </c>
      <c r="L16" s="70">
        <v>3.7066296847831158E-2</v>
      </c>
      <c r="M16" s="70">
        <v>2.4693032499382483E-2</v>
      </c>
      <c r="N16" s="70">
        <v>2.640441092245685E-2</v>
      </c>
      <c r="O16" s="70">
        <v>0.14764017212830888</v>
      </c>
      <c r="P16" s="70">
        <v>0.17467547031435823</v>
      </c>
      <c r="Q16" s="70">
        <v>8.2536868808672031E-2</v>
      </c>
      <c r="R16" s="70">
        <v>0.45922686824634718</v>
      </c>
    </row>
    <row r="17" spans="7:18">
      <c r="G17" s="185"/>
      <c r="H17" s="185"/>
      <c r="I17" s="184"/>
      <c r="J17" s="4"/>
      <c r="K17" s="6">
        <v>199664.72999999998</v>
      </c>
      <c r="L17" s="6">
        <v>154968.91999999998</v>
      </c>
      <c r="M17" s="6">
        <v>103238.06</v>
      </c>
      <c r="N17" s="6">
        <v>110393.09000000001</v>
      </c>
      <c r="O17" s="6">
        <v>617262.57999999996</v>
      </c>
      <c r="P17" s="6">
        <v>730293.32000000007</v>
      </c>
      <c r="Q17" s="6">
        <v>345074.92000000004</v>
      </c>
      <c r="R17" s="6">
        <v>1919962.2799999998</v>
      </c>
    </row>
    <row r="18" spans="7:18">
      <c r="G18" s="182" t="s">
        <v>3</v>
      </c>
      <c r="H18" s="181" t="s">
        <v>4</v>
      </c>
      <c r="I18" s="183">
        <v>54060.07</v>
      </c>
      <c r="J18" s="71" t="s">
        <v>523</v>
      </c>
      <c r="K18" s="66">
        <v>1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7:18">
      <c r="G19" s="182"/>
      <c r="H19" s="181"/>
      <c r="I19" s="183"/>
      <c r="J19" s="71" t="s">
        <v>524</v>
      </c>
      <c r="K19" s="65">
        <v>54060.07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7:18">
      <c r="G20" s="182" t="s">
        <v>20</v>
      </c>
      <c r="H20" s="181" t="s">
        <v>21</v>
      </c>
      <c r="I20" s="183">
        <v>84424.85</v>
      </c>
      <c r="J20" s="71" t="s">
        <v>523</v>
      </c>
      <c r="K20" s="67">
        <v>0.68093055539926928</v>
      </c>
      <c r="L20" s="67">
        <v>0.24651971546292351</v>
      </c>
      <c r="M20" s="6">
        <v>0</v>
      </c>
      <c r="N20" s="67">
        <v>7.2549729137807176E-2</v>
      </c>
      <c r="O20" s="6">
        <v>0</v>
      </c>
      <c r="P20" s="6">
        <v>0</v>
      </c>
      <c r="Q20" s="6">
        <v>0</v>
      </c>
      <c r="R20" s="6">
        <v>0</v>
      </c>
    </row>
    <row r="21" spans="7:18">
      <c r="G21" s="182"/>
      <c r="H21" s="181"/>
      <c r="I21" s="183"/>
      <c r="J21" s="71" t="s">
        <v>524</v>
      </c>
      <c r="K21" s="65">
        <v>57487.460000000006</v>
      </c>
      <c r="L21" s="65">
        <v>20812.39</v>
      </c>
      <c r="M21" s="65">
        <v>0</v>
      </c>
      <c r="N21" s="65">
        <v>6125</v>
      </c>
      <c r="O21" s="6">
        <v>0</v>
      </c>
      <c r="P21" s="6">
        <v>0</v>
      </c>
      <c r="Q21" s="6">
        <v>0</v>
      </c>
      <c r="R21" s="6">
        <v>0</v>
      </c>
    </row>
    <row r="22" spans="7:18">
      <c r="G22" s="182" t="s">
        <v>43</v>
      </c>
      <c r="H22" s="181" t="s">
        <v>44</v>
      </c>
      <c r="I22" s="183">
        <v>16247.52</v>
      </c>
      <c r="J22" s="71" t="s">
        <v>523</v>
      </c>
      <c r="K22" s="67">
        <v>0.47811789122278348</v>
      </c>
      <c r="L22" s="67">
        <v>0.52188210877721652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7:18">
      <c r="G23" s="182"/>
      <c r="H23" s="181"/>
      <c r="I23" s="183"/>
      <c r="J23" s="71" t="s">
        <v>524</v>
      </c>
      <c r="K23" s="6">
        <v>7768.23</v>
      </c>
      <c r="L23" s="6">
        <v>8479.2900000000009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7:18">
      <c r="G24" s="182" t="s">
        <v>56</v>
      </c>
      <c r="H24" s="181" t="s">
        <v>57</v>
      </c>
      <c r="I24" s="183">
        <v>97816.41</v>
      </c>
      <c r="J24" s="71" t="s">
        <v>523</v>
      </c>
      <c r="K24" s="67">
        <v>0.59349939340444002</v>
      </c>
      <c r="L24" s="67">
        <v>0.40650060659555998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7:18">
      <c r="G25" s="182"/>
      <c r="H25" s="181"/>
      <c r="I25" s="183"/>
      <c r="J25" s="71" t="s">
        <v>524</v>
      </c>
      <c r="K25" s="6">
        <v>58053.98</v>
      </c>
      <c r="L25" s="6">
        <v>39762.43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7:18">
      <c r="G26" s="182" t="s">
        <v>96</v>
      </c>
      <c r="H26" s="181" t="s">
        <v>97</v>
      </c>
      <c r="I26" s="183">
        <v>111381.38</v>
      </c>
      <c r="J26" s="71" t="s">
        <v>523</v>
      </c>
      <c r="K26" s="6">
        <v>0</v>
      </c>
      <c r="L26" s="67">
        <v>0.49074073242762833</v>
      </c>
      <c r="M26" s="67">
        <v>0.5092592675723715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7:18">
      <c r="G27" s="182"/>
      <c r="H27" s="181"/>
      <c r="I27" s="183"/>
      <c r="J27" s="71" t="s">
        <v>524</v>
      </c>
      <c r="K27" s="6">
        <v>0</v>
      </c>
      <c r="L27" s="6">
        <v>54659.38</v>
      </c>
      <c r="M27" s="6">
        <v>56721.999999999993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7:18">
      <c r="G28" s="182" t="s">
        <v>121</v>
      </c>
      <c r="H28" s="181" t="s">
        <v>122</v>
      </c>
      <c r="I28" s="183">
        <v>23153.48</v>
      </c>
      <c r="J28" s="71" t="s">
        <v>523</v>
      </c>
      <c r="K28" s="67">
        <v>0.48796941107773001</v>
      </c>
      <c r="L28" s="67">
        <v>0.51203058892227005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7:18">
      <c r="G29" s="182"/>
      <c r="H29" s="181"/>
      <c r="I29" s="183"/>
      <c r="J29" s="71" t="s">
        <v>524</v>
      </c>
      <c r="K29" s="6">
        <v>11298.19</v>
      </c>
      <c r="L29" s="6">
        <v>11855.29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7:18">
      <c r="G30" s="182" t="s">
        <v>133</v>
      </c>
      <c r="H30" s="181" t="s">
        <v>134</v>
      </c>
      <c r="I30" s="183">
        <v>41813.53</v>
      </c>
      <c r="J30" s="71" t="s">
        <v>523</v>
      </c>
      <c r="K30" s="6">
        <v>0</v>
      </c>
      <c r="L30" s="6">
        <v>0</v>
      </c>
      <c r="M30" s="67">
        <v>0.49389228797472973</v>
      </c>
      <c r="N30" s="67">
        <v>0.50610771202527038</v>
      </c>
      <c r="O30" s="6">
        <v>0</v>
      </c>
      <c r="P30" s="6">
        <v>0</v>
      </c>
      <c r="Q30" s="6">
        <v>0</v>
      </c>
      <c r="R30" s="6">
        <v>0</v>
      </c>
    </row>
    <row r="31" spans="7:18">
      <c r="G31" s="182"/>
      <c r="H31" s="181"/>
      <c r="I31" s="183"/>
      <c r="J31" s="71" t="s">
        <v>524</v>
      </c>
      <c r="K31" s="6">
        <v>0</v>
      </c>
      <c r="L31" s="6">
        <v>0</v>
      </c>
      <c r="M31" s="6">
        <v>20651.38</v>
      </c>
      <c r="N31" s="6">
        <v>21162.15</v>
      </c>
      <c r="O31" s="6">
        <v>0</v>
      </c>
      <c r="P31" s="6">
        <v>0</v>
      </c>
      <c r="Q31" s="6">
        <v>0</v>
      </c>
      <c r="R31" s="6">
        <v>0</v>
      </c>
    </row>
    <row r="32" spans="7:18">
      <c r="G32" s="182" t="s">
        <v>142</v>
      </c>
      <c r="H32" s="181" t="s">
        <v>143</v>
      </c>
      <c r="I32" s="183">
        <v>21615.38</v>
      </c>
      <c r="J32" s="71" t="s">
        <v>523</v>
      </c>
      <c r="K32" s="6">
        <v>0</v>
      </c>
      <c r="L32" s="67">
        <v>0.47355817940744038</v>
      </c>
      <c r="M32" s="67">
        <v>0.52644182059255962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7:18">
      <c r="G33" s="182"/>
      <c r="H33" s="181"/>
      <c r="I33" s="183"/>
      <c r="J33" s="71" t="s">
        <v>524</v>
      </c>
      <c r="K33" s="6">
        <v>0</v>
      </c>
      <c r="L33" s="6">
        <v>10236.14</v>
      </c>
      <c r="M33" s="6">
        <v>11379.240000000002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7:18">
      <c r="G34" s="182" t="s">
        <v>148</v>
      </c>
      <c r="H34" s="181" t="s">
        <v>149</v>
      </c>
      <c r="I34" s="183">
        <v>15531.84</v>
      </c>
      <c r="J34" s="71" t="s">
        <v>523</v>
      </c>
      <c r="K34" s="6">
        <v>0</v>
      </c>
      <c r="L34" s="6">
        <v>0</v>
      </c>
      <c r="M34" s="67">
        <v>0.48200020087768092</v>
      </c>
      <c r="N34" s="67">
        <v>0.51799979912231908</v>
      </c>
      <c r="O34" s="6">
        <v>0</v>
      </c>
      <c r="P34" s="6">
        <v>0</v>
      </c>
      <c r="Q34" s="6">
        <v>0</v>
      </c>
      <c r="R34" s="6">
        <v>0</v>
      </c>
    </row>
    <row r="35" spans="7:18">
      <c r="G35" s="182"/>
      <c r="H35" s="181"/>
      <c r="I35" s="183"/>
      <c r="J35" s="71" t="s">
        <v>524</v>
      </c>
      <c r="K35" s="6">
        <v>0</v>
      </c>
      <c r="L35" s="6">
        <v>0</v>
      </c>
      <c r="M35" s="6">
        <v>7486.3499999999995</v>
      </c>
      <c r="N35" s="6">
        <v>8045.4900000000007</v>
      </c>
      <c r="O35" s="6">
        <v>0</v>
      </c>
      <c r="P35" s="6">
        <v>0</v>
      </c>
      <c r="Q35" s="6">
        <v>0</v>
      </c>
      <c r="R35" s="6">
        <v>0</v>
      </c>
    </row>
    <row r="36" spans="7:18">
      <c r="G36" s="182" t="s">
        <v>155</v>
      </c>
      <c r="H36" s="181" t="s">
        <v>156</v>
      </c>
      <c r="I36" s="183">
        <v>228753.31</v>
      </c>
      <c r="J36" s="71" t="s">
        <v>523</v>
      </c>
      <c r="K36" s="6">
        <v>0</v>
      </c>
      <c r="L36" s="6">
        <v>0</v>
      </c>
      <c r="M36" s="6">
        <v>0</v>
      </c>
      <c r="N36" s="67">
        <v>0.13013407325122422</v>
      </c>
      <c r="O36" s="67">
        <v>4.762230544336167E-2</v>
      </c>
      <c r="P36" s="67">
        <v>7.2865656020452765E-2</v>
      </c>
      <c r="Q36" s="67">
        <v>0.49661886859691778</v>
      </c>
      <c r="R36" s="67">
        <v>0.25275909668804353</v>
      </c>
    </row>
    <row r="37" spans="7:18">
      <c r="G37" s="182"/>
      <c r="H37" s="181"/>
      <c r="I37" s="183"/>
      <c r="J37" s="71" t="s">
        <v>524</v>
      </c>
      <c r="K37" s="6">
        <v>0</v>
      </c>
      <c r="L37" s="6">
        <v>0</v>
      </c>
      <c r="M37" s="6">
        <v>0</v>
      </c>
      <c r="N37" s="6">
        <v>29768.600000000002</v>
      </c>
      <c r="O37" s="6">
        <v>10893.76</v>
      </c>
      <c r="P37" s="6">
        <v>16668.259999999998</v>
      </c>
      <c r="Q37" s="6">
        <v>113603.20999999999</v>
      </c>
      <c r="R37" s="6">
        <v>57819.479999999996</v>
      </c>
    </row>
    <row r="38" spans="7:18">
      <c r="G38" s="182" t="s">
        <v>174</v>
      </c>
      <c r="H38" s="181" t="s">
        <v>175</v>
      </c>
      <c r="I38" s="183">
        <v>113936.65</v>
      </c>
      <c r="J38" s="71" t="s">
        <v>523</v>
      </c>
      <c r="K38" s="6">
        <v>0</v>
      </c>
      <c r="L38" s="6">
        <v>0</v>
      </c>
      <c r="M38" s="6">
        <v>0</v>
      </c>
      <c r="N38" s="6">
        <v>0</v>
      </c>
      <c r="O38" s="67">
        <v>0.72604416577106667</v>
      </c>
      <c r="P38" s="67">
        <v>0.27395583422893338</v>
      </c>
      <c r="Q38" s="6">
        <v>0</v>
      </c>
      <c r="R38" s="6">
        <v>0</v>
      </c>
    </row>
    <row r="39" spans="7:18">
      <c r="G39" s="182"/>
      <c r="H39" s="181"/>
      <c r="I39" s="183"/>
      <c r="J39" s="71" t="s">
        <v>524</v>
      </c>
      <c r="K39" s="6">
        <v>0</v>
      </c>
      <c r="L39" s="6">
        <v>0</v>
      </c>
      <c r="M39" s="6">
        <v>0</v>
      </c>
      <c r="N39" s="6">
        <v>0</v>
      </c>
      <c r="O39" s="6">
        <v>82723.039999999994</v>
      </c>
      <c r="P39" s="6">
        <v>31213.61</v>
      </c>
      <c r="Q39" s="6">
        <v>0</v>
      </c>
      <c r="R39" s="6">
        <v>0</v>
      </c>
    </row>
    <row r="40" spans="7:18">
      <c r="G40" s="182" t="s">
        <v>182</v>
      </c>
      <c r="H40" s="181" t="s">
        <v>183</v>
      </c>
      <c r="I40" s="183">
        <v>211870.42</v>
      </c>
      <c r="J40" s="71" t="s">
        <v>523</v>
      </c>
      <c r="K40" s="6">
        <v>0</v>
      </c>
      <c r="L40" s="6">
        <v>0</v>
      </c>
      <c r="M40" s="6">
        <v>0</v>
      </c>
      <c r="N40" s="6">
        <v>0</v>
      </c>
      <c r="O40" s="67">
        <v>0.29443288968795173</v>
      </c>
      <c r="P40" s="67">
        <v>0.367011449734229</v>
      </c>
      <c r="Q40" s="67">
        <v>0.10717947318932014</v>
      </c>
      <c r="R40" s="67">
        <v>0.23137618738849905</v>
      </c>
    </row>
    <row r="41" spans="7:18">
      <c r="G41" s="182"/>
      <c r="H41" s="181"/>
      <c r="I41" s="183"/>
      <c r="J41" s="71" t="s">
        <v>524</v>
      </c>
      <c r="K41" s="6">
        <v>0</v>
      </c>
      <c r="L41" s="6">
        <v>0</v>
      </c>
      <c r="M41" s="6">
        <v>0</v>
      </c>
      <c r="N41" s="6">
        <v>0</v>
      </c>
      <c r="O41" s="6">
        <v>62381.62</v>
      </c>
      <c r="P41" s="6">
        <v>77758.87</v>
      </c>
      <c r="Q41" s="6">
        <v>22708.16</v>
      </c>
      <c r="R41" s="6">
        <v>49021.77</v>
      </c>
    </row>
    <row r="42" spans="7:18">
      <c r="G42" s="182" t="s">
        <v>194</v>
      </c>
      <c r="H42" s="181" t="s">
        <v>195</v>
      </c>
      <c r="I42" s="183">
        <v>60073.62</v>
      </c>
      <c r="J42" s="71" t="s">
        <v>523</v>
      </c>
      <c r="K42" s="6">
        <v>0</v>
      </c>
      <c r="L42" s="6">
        <v>0</v>
      </c>
      <c r="M42" s="6">
        <v>0</v>
      </c>
      <c r="N42" s="6">
        <v>0</v>
      </c>
      <c r="O42" s="67">
        <v>0.73942855449696554</v>
      </c>
      <c r="P42" s="67">
        <v>0.2605714455030344</v>
      </c>
      <c r="Q42" s="6">
        <v>0</v>
      </c>
      <c r="R42" s="6">
        <v>0</v>
      </c>
    </row>
    <row r="43" spans="7:18">
      <c r="G43" s="182"/>
      <c r="H43" s="181"/>
      <c r="I43" s="183"/>
      <c r="J43" s="71" t="s">
        <v>524</v>
      </c>
      <c r="K43" s="6">
        <v>0</v>
      </c>
      <c r="L43" s="6">
        <v>0</v>
      </c>
      <c r="M43" s="6">
        <v>0</v>
      </c>
      <c r="N43" s="6">
        <v>0</v>
      </c>
      <c r="O43" s="6">
        <v>44420.15</v>
      </c>
      <c r="P43" s="6">
        <v>15653.47</v>
      </c>
      <c r="Q43" s="6">
        <v>0</v>
      </c>
      <c r="R43" s="6">
        <v>0</v>
      </c>
    </row>
    <row r="44" spans="7:18">
      <c r="G44" s="182" t="s">
        <v>198</v>
      </c>
      <c r="H44" s="181" t="s">
        <v>199</v>
      </c>
      <c r="I44" s="183">
        <v>138129.51</v>
      </c>
      <c r="J44" s="71" t="s">
        <v>523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7">
        <v>0.47885278098792933</v>
      </c>
      <c r="R44" s="67">
        <v>0.52114721901207062</v>
      </c>
    </row>
    <row r="45" spans="7:18">
      <c r="G45" s="182"/>
      <c r="H45" s="181"/>
      <c r="I45" s="183"/>
      <c r="J45" s="71" t="s">
        <v>524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66143.7</v>
      </c>
      <c r="R45" s="6">
        <v>71985.81</v>
      </c>
    </row>
    <row r="46" spans="7:18">
      <c r="G46" s="182" t="s">
        <v>210</v>
      </c>
      <c r="H46" s="181" t="s">
        <v>211</v>
      </c>
      <c r="I46" s="183">
        <v>120962.67</v>
      </c>
      <c r="J46" s="71" t="s">
        <v>523</v>
      </c>
      <c r="K46" s="6">
        <v>0</v>
      </c>
      <c r="L46" s="6">
        <v>0</v>
      </c>
      <c r="M46" s="67">
        <v>1.2406224168166922E-2</v>
      </c>
      <c r="N46" s="67">
        <v>1.333212965619889E-2</v>
      </c>
      <c r="O46" s="6">
        <v>0</v>
      </c>
      <c r="P46" s="67">
        <v>0.50169304298590633</v>
      </c>
      <c r="Q46" s="67">
        <v>0.47256860318972793</v>
      </c>
      <c r="R46" s="6">
        <v>0</v>
      </c>
    </row>
    <row r="47" spans="7:18">
      <c r="G47" s="182"/>
      <c r="H47" s="181"/>
      <c r="I47" s="183"/>
      <c r="J47" s="71" t="s">
        <v>524</v>
      </c>
      <c r="K47" s="6">
        <v>0</v>
      </c>
      <c r="L47" s="6">
        <v>0</v>
      </c>
      <c r="M47" s="6">
        <v>1500.6899999999998</v>
      </c>
      <c r="N47" s="6">
        <v>1612.6899999999998</v>
      </c>
      <c r="O47" s="6">
        <v>0</v>
      </c>
      <c r="P47" s="6">
        <v>60686.13</v>
      </c>
      <c r="Q47" s="6">
        <v>57163.16</v>
      </c>
      <c r="R47" s="6">
        <v>0</v>
      </c>
    </row>
    <row r="48" spans="7:18">
      <c r="G48" s="182" t="s">
        <v>245</v>
      </c>
      <c r="H48" s="181" t="s">
        <v>246</v>
      </c>
      <c r="I48" s="183">
        <v>504057.23</v>
      </c>
      <c r="J48" s="71" t="s">
        <v>523</v>
      </c>
      <c r="K48" s="6">
        <v>0</v>
      </c>
      <c r="L48" s="6">
        <v>0</v>
      </c>
      <c r="M48" s="6">
        <v>0</v>
      </c>
      <c r="N48" s="6">
        <v>0</v>
      </c>
      <c r="O48" s="67">
        <v>0.644003400169461</v>
      </c>
      <c r="P48" s="67">
        <v>0.35599659983053905</v>
      </c>
      <c r="Q48" s="6">
        <v>0</v>
      </c>
      <c r="R48" s="6">
        <v>0</v>
      </c>
    </row>
    <row r="49" spans="7:18">
      <c r="G49" s="182"/>
      <c r="H49" s="181"/>
      <c r="I49" s="183"/>
      <c r="J49" s="71" t="s">
        <v>524</v>
      </c>
      <c r="K49" s="6">
        <v>0</v>
      </c>
      <c r="L49" s="6">
        <v>0</v>
      </c>
      <c r="M49" s="6">
        <v>0</v>
      </c>
      <c r="N49" s="6">
        <v>0</v>
      </c>
      <c r="O49" s="6">
        <v>324614.57</v>
      </c>
      <c r="P49" s="6">
        <v>179442.65999999997</v>
      </c>
      <c r="Q49" s="6">
        <v>0</v>
      </c>
      <c r="R49" s="6">
        <v>0</v>
      </c>
    </row>
    <row r="50" spans="7:18">
      <c r="G50" s="182" t="s">
        <v>268</v>
      </c>
      <c r="H50" s="181" t="s">
        <v>269</v>
      </c>
      <c r="I50" s="183">
        <v>126905.97</v>
      </c>
      <c r="J50" s="71" t="s">
        <v>523</v>
      </c>
      <c r="K50" s="6">
        <v>0</v>
      </c>
      <c r="L50" s="6">
        <v>0</v>
      </c>
      <c r="M50" s="6">
        <v>0</v>
      </c>
      <c r="N50" s="6">
        <v>0</v>
      </c>
      <c r="O50" s="67">
        <v>0.1977527140764142</v>
      </c>
      <c r="P50" s="67">
        <v>0.12117160445643337</v>
      </c>
      <c r="Q50" s="67">
        <v>0.54340619278982705</v>
      </c>
      <c r="R50" s="67">
        <v>0.1376694886773254</v>
      </c>
    </row>
    <row r="51" spans="7:18">
      <c r="G51" s="182"/>
      <c r="H51" s="181"/>
      <c r="I51" s="183"/>
      <c r="J51" s="71" t="s">
        <v>524</v>
      </c>
      <c r="K51" s="6">
        <v>0</v>
      </c>
      <c r="L51" s="6">
        <v>0</v>
      </c>
      <c r="M51" s="6">
        <v>0</v>
      </c>
      <c r="N51" s="6">
        <v>0</v>
      </c>
      <c r="O51" s="6">
        <v>25096</v>
      </c>
      <c r="P51" s="6">
        <v>15377.4</v>
      </c>
      <c r="Q51" s="6">
        <v>68961.490000000005</v>
      </c>
      <c r="R51" s="6">
        <v>17471.079999999998</v>
      </c>
    </row>
    <row r="52" spans="7:18">
      <c r="G52" s="182" t="s">
        <v>321</v>
      </c>
      <c r="H52" s="181" t="s">
        <v>322</v>
      </c>
      <c r="I52" s="183">
        <v>1636.96</v>
      </c>
      <c r="J52" s="71" t="s">
        <v>523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6">
        <v>1</v>
      </c>
    </row>
    <row r="53" spans="7:18">
      <c r="G53" s="182"/>
      <c r="H53" s="181"/>
      <c r="I53" s="183"/>
      <c r="J53" s="71" t="s">
        <v>524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1636.96</v>
      </c>
    </row>
    <row r="54" spans="7:18">
      <c r="G54" s="182" t="s">
        <v>333</v>
      </c>
      <c r="H54" s="181" t="s">
        <v>334</v>
      </c>
      <c r="I54" s="183">
        <v>1564933.7</v>
      </c>
      <c r="J54" s="71" t="s">
        <v>523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6">
        <v>1</v>
      </c>
    </row>
    <row r="55" spans="7:18">
      <c r="G55" s="182"/>
      <c r="H55" s="181"/>
      <c r="I55" s="183"/>
      <c r="J55" s="71" t="s">
        <v>524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1564933.7</v>
      </c>
    </row>
    <row r="56" spans="7:18">
      <c r="G56" s="182" t="s">
        <v>347</v>
      </c>
      <c r="H56" s="181" t="s">
        <v>348</v>
      </c>
      <c r="I56" s="183">
        <v>261188.01</v>
      </c>
      <c r="J56" s="71" t="s">
        <v>523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6">
        <v>1</v>
      </c>
      <c r="Q56" s="6">
        <v>0</v>
      </c>
      <c r="R56" s="6">
        <v>0</v>
      </c>
    </row>
    <row r="57" spans="7:18">
      <c r="G57" s="182"/>
      <c r="H57" s="181"/>
      <c r="I57" s="183"/>
      <c r="J57" s="71" t="s">
        <v>524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261188.01</v>
      </c>
      <c r="Q57" s="6">
        <v>0</v>
      </c>
      <c r="R57" s="6">
        <v>0</v>
      </c>
    </row>
    <row r="58" spans="7:18">
      <c r="G58" s="182" t="s">
        <v>352</v>
      </c>
      <c r="H58" s="181" t="s">
        <v>353</v>
      </c>
      <c r="I58" s="183">
        <v>5966.9</v>
      </c>
      <c r="J58" s="71" t="s">
        <v>523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6">
        <v>1</v>
      </c>
    </row>
    <row r="59" spans="7:18">
      <c r="G59" s="182"/>
      <c r="H59" s="181"/>
      <c r="I59" s="183"/>
      <c r="J59" s="71" t="s">
        <v>524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5966.9</v>
      </c>
    </row>
    <row r="60" spans="7:18">
      <c r="G60" s="182" t="s">
        <v>359</v>
      </c>
      <c r="H60" s="181" t="s">
        <v>360</v>
      </c>
      <c r="I60" s="183">
        <v>45728.44</v>
      </c>
      <c r="J60" s="71" t="s">
        <v>523</v>
      </c>
      <c r="K60" s="6">
        <v>0</v>
      </c>
      <c r="L60" s="6">
        <v>0</v>
      </c>
      <c r="M60" s="6">
        <v>0</v>
      </c>
      <c r="N60" s="67">
        <v>0.49126910955195496</v>
      </c>
      <c r="O60" s="67">
        <v>0.50873089044804498</v>
      </c>
      <c r="P60" s="6">
        <v>0</v>
      </c>
      <c r="Q60" s="6">
        <v>0</v>
      </c>
      <c r="R60" s="6">
        <v>0</v>
      </c>
    </row>
    <row r="61" spans="7:18">
      <c r="G61" s="182"/>
      <c r="H61" s="181"/>
      <c r="I61" s="183"/>
      <c r="J61" s="71" t="s">
        <v>524</v>
      </c>
      <c r="K61" s="6">
        <v>0</v>
      </c>
      <c r="L61" s="6">
        <v>0</v>
      </c>
      <c r="M61" s="6">
        <v>0</v>
      </c>
      <c r="N61" s="6">
        <v>22464.97</v>
      </c>
      <c r="O61" s="6">
        <v>23263.47</v>
      </c>
      <c r="P61" s="6">
        <v>0</v>
      </c>
      <c r="Q61" s="6">
        <v>0</v>
      </c>
      <c r="R61" s="6">
        <v>0</v>
      </c>
    </row>
    <row r="62" spans="7:18">
      <c r="G62" s="182" t="s">
        <v>381</v>
      </c>
      <c r="H62" s="181" t="s">
        <v>382</v>
      </c>
      <c r="I62" s="183">
        <v>62244.27</v>
      </c>
      <c r="J62" s="71" t="s">
        <v>523</v>
      </c>
      <c r="K62" s="6">
        <v>0</v>
      </c>
      <c r="L62" s="6">
        <v>0</v>
      </c>
      <c r="M62" s="6">
        <v>0</v>
      </c>
      <c r="N62" s="67">
        <v>0.22304045014906598</v>
      </c>
      <c r="O62" s="67">
        <v>0.20423357844826528</v>
      </c>
      <c r="P62" s="67">
        <v>0.57272597140266879</v>
      </c>
      <c r="Q62" s="6">
        <v>0</v>
      </c>
      <c r="R62" s="6">
        <v>0</v>
      </c>
    </row>
    <row r="63" spans="7:18">
      <c r="G63" s="182"/>
      <c r="H63" s="181"/>
      <c r="I63" s="183"/>
      <c r="J63" s="71" t="s">
        <v>524</v>
      </c>
      <c r="K63" s="6">
        <v>0</v>
      </c>
      <c r="L63" s="6">
        <v>0</v>
      </c>
      <c r="M63" s="6">
        <v>0</v>
      </c>
      <c r="N63" s="6">
        <v>13882.990000000003</v>
      </c>
      <c r="O63" s="6">
        <v>12712.370000000004</v>
      </c>
      <c r="P63" s="6">
        <v>35648.909999999996</v>
      </c>
      <c r="Q63" s="6">
        <v>0</v>
      </c>
      <c r="R63" s="6">
        <v>0</v>
      </c>
    </row>
    <row r="64" spans="7:18">
      <c r="G64" s="182" t="s">
        <v>434</v>
      </c>
      <c r="H64" s="181" t="s">
        <v>435</v>
      </c>
      <c r="I64" s="183">
        <v>74333.55</v>
      </c>
      <c r="J64" s="71" t="s">
        <v>523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6">
        <v>1.0000000000000002</v>
      </c>
    </row>
    <row r="65" spans="6:18">
      <c r="G65" s="182"/>
      <c r="H65" s="181"/>
      <c r="I65" s="183"/>
      <c r="J65" s="71" t="s">
        <v>524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74333.550000000017</v>
      </c>
    </row>
    <row r="66" spans="6:18">
      <c r="G66" s="182" t="s">
        <v>460</v>
      </c>
      <c r="H66" s="181" t="s">
        <v>461</v>
      </c>
      <c r="I66" s="183">
        <v>2389.75</v>
      </c>
      <c r="J66" s="71" t="s">
        <v>523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6">
        <v>1</v>
      </c>
    </row>
    <row r="67" spans="6:18">
      <c r="G67" s="182"/>
      <c r="H67" s="181"/>
      <c r="I67" s="183"/>
      <c r="J67" s="71" t="s">
        <v>524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2389.75</v>
      </c>
    </row>
    <row r="68" spans="6:18">
      <c r="G68" s="182" t="s">
        <v>466</v>
      </c>
      <c r="H68" s="181" t="s">
        <v>467</v>
      </c>
      <c r="I68" s="183">
        <v>8422.4699999999993</v>
      </c>
      <c r="J68" s="71" t="s">
        <v>523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6">
        <v>1.0000000000000002</v>
      </c>
    </row>
    <row r="69" spans="6:18">
      <c r="G69" s="182"/>
      <c r="H69" s="181"/>
      <c r="I69" s="183"/>
      <c r="J69" s="71" t="s">
        <v>524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8422.4700000000012</v>
      </c>
    </row>
    <row r="70" spans="6:18">
      <c r="G70" s="182" t="s">
        <v>473</v>
      </c>
      <c r="H70" s="181" t="s">
        <v>474</v>
      </c>
      <c r="I70" s="183">
        <v>183280.01</v>
      </c>
      <c r="J70" s="71" t="s">
        <v>523</v>
      </c>
      <c r="K70" s="67">
        <v>5.9999996726320559E-2</v>
      </c>
      <c r="L70" s="67">
        <v>4.9999997271933799E-2</v>
      </c>
      <c r="M70" s="67">
        <v>2.999999836316028E-2</v>
      </c>
      <c r="N70" s="67">
        <v>3.9999997817547039E-2</v>
      </c>
      <c r="O70" s="67">
        <v>0.16999999072457492</v>
      </c>
      <c r="P70" s="67">
        <v>0.1999999890877352</v>
      </c>
      <c r="Q70" s="67">
        <v>8.9999995089480839E-2</v>
      </c>
      <c r="R70" s="67">
        <v>0.36000003491924731</v>
      </c>
    </row>
    <row r="71" spans="6:18">
      <c r="G71" s="182"/>
      <c r="H71" s="181" t="s">
        <v>522</v>
      </c>
      <c r="I71" s="183"/>
      <c r="J71" s="71" t="s">
        <v>524</v>
      </c>
      <c r="K71" s="69">
        <f>K70*$I$70</f>
        <v>10996.8</v>
      </c>
      <c r="L71" s="69">
        <f t="shared" ref="L71:R71" si="0">L70*$I$70</f>
        <v>9164</v>
      </c>
      <c r="M71" s="69">
        <f t="shared" si="0"/>
        <v>5498.4</v>
      </c>
      <c r="N71" s="69">
        <f t="shared" si="0"/>
        <v>7331.2</v>
      </c>
      <c r="O71" s="69">
        <f t="shared" si="0"/>
        <v>31157.599999999999</v>
      </c>
      <c r="P71" s="69">
        <f t="shared" si="0"/>
        <v>36656</v>
      </c>
      <c r="Q71" s="69">
        <f t="shared" si="0"/>
        <v>16495.2</v>
      </c>
      <c r="R71" s="69">
        <f t="shared" si="0"/>
        <v>65980.81</v>
      </c>
    </row>
    <row r="73" spans="6:18">
      <c r="K73" s="68"/>
      <c r="L73" s="68"/>
      <c r="M73" s="68"/>
      <c r="N73" s="68"/>
      <c r="O73" s="68"/>
      <c r="P73" s="68"/>
      <c r="Q73" s="68"/>
      <c r="R73" s="68"/>
    </row>
    <row r="75" spans="6:18">
      <c r="F75" s="68"/>
      <c r="G75" s="68"/>
      <c r="H75" s="68"/>
      <c r="I75" s="68"/>
      <c r="J75" s="68"/>
      <c r="K75" s="68"/>
      <c r="L75" s="68"/>
      <c r="M75" s="68"/>
    </row>
  </sheetData>
  <mergeCells count="98">
    <mergeCell ref="G8:J8"/>
    <mergeCell ref="G9:J9"/>
    <mergeCell ref="G1:R1"/>
    <mergeCell ref="G2:R2"/>
    <mergeCell ref="G3:R3"/>
    <mergeCell ref="G4:R4"/>
    <mergeCell ref="G5:O5"/>
    <mergeCell ref="G6:J6"/>
    <mergeCell ref="G7:J7"/>
    <mergeCell ref="G12:R12"/>
    <mergeCell ref="K14:R14"/>
    <mergeCell ref="I14:I15"/>
    <mergeCell ref="H14:H15"/>
    <mergeCell ref="G14:G15"/>
    <mergeCell ref="G70:G71"/>
    <mergeCell ref="H70:H71"/>
    <mergeCell ref="I70:I71"/>
    <mergeCell ref="I16:I17"/>
    <mergeCell ref="H16:H17"/>
    <mergeCell ref="G16:G17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G50:G51"/>
    <mergeCell ref="H50:H51"/>
    <mergeCell ref="I50:I51"/>
    <mergeCell ref="G52:G53"/>
    <mergeCell ref="H52:H53"/>
    <mergeCell ref="I52:I53"/>
    <mergeCell ref="G46:G47"/>
    <mergeCell ref="H46:H47"/>
    <mergeCell ref="I46:I47"/>
    <mergeCell ref="G48:G49"/>
    <mergeCell ref="H48:H49"/>
    <mergeCell ref="I48:I49"/>
    <mergeCell ref="G42:G43"/>
    <mergeCell ref="H42:H43"/>
    <mergeCell ref="I42:I43"/>
    <mergeCell ref="G44:G45"/>
    <mergeCell ref="H44:H45"/>
    <mergeCell ref="I44:I45"/>
    <mergeCell ref="G38:G39"/>
    <mergeCell ref="H38:H39"/>
    <mergeCell ref="I38:I39"/>
    <mergeCell ref="G40:G41"/>
    <mergeCell ref="H40:H41"/>
    <mergeCell ref="I40:I41"/>
    <mergeCell ref="G34:G35"/>
    <mergeCell ref="H34:H35"/>
    <mergeCell ref="I34:I35"/>
    <mergeCell ref="G36:G37"/>
    <mergeCell ref="H36:H37"/>
    <mergeCell ref="I36:I37"/>
    <mergeCell ref="G30:G31"/>
    <mergeCell ref="H30:H31"/>
    <mergeCell ref="I30:I31"/>
    <mergeCell ref="G32:G33"/>
    <mergeCell ref="H32:H33"/>
    <mergeCell ref="I32:I33"/>
    <mergeCell ref="G26:G27"/>
    <mergeCell ref="H26:H27"/>
    <mergeCell ref="I26:I27"/>
    <mergeCell ref="G28:G29"/>
    <mergeCell ref="H28:H29"/>
    <mergeCell ref="I28:I29"/>
    <mergeCell ref="G22:G23"/>
    <mergeCell ref="H22:H23"/>
    <mergeCell ref="I22:I23"/>
    <mergeCell ref="G24:G25"/>
    <mergeCell ref="H24:H25"/>
    <mergeCell ref="I24:I25"/>
    <mergeCell ref="H18:H19"/>
    <mergeCell ref="G18:G19"/>
    <mergeCell ref="I18:I19"/>
    <mergeCell ref="G20:G21"/>
    <mergeCell ref="H20:H21"/>
    <mergeCell ref="I20:I2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1307"/>
  <sheetViews>
    <sheetView view="pageBreakPreview" topLeftCell="A1116" zoomScale="60" zoomScaleNormal="70" workbookViewId="0">
      <selection activeCell="F1309" sqref="F1309"/>
    </sheetView>
  </sheetViews>
  <sheetFormatPr defaultRowHeight="15"/>
  <cols>
    <col min="3" max="3" width="18.28515625" customWidth="1"/>
    <col min="4" max="4" width="41.85546875" customWidth="1"/>
    <col min="5" max="5" width="11.42578125" customWidth="1"/>
    <col min="6" max="6" width="13.7109375" customWidth="1"/>
    <col min="7" max="7" width="10.42578125" customWidth="1"/>
    <col min="8" max="8" width="18" customWidth="1"/>
    <col min="9" max="9" width="13.140625" customWidth="1"/>
  </cols>
  <sheetData>
    <row r="1" spans="3:9">
      <c r="C1" s="91"/>
      <c r="D1" s="92"/>
      <c r="E1" s="92"/>
      <c r="F1" s="92"/>
      <c r="G1" s="92"/>
      <c r="H1" s="92"/>
      <c r="I1" s="93"/>
    </row>
    <row r="2" spans="3:9">
      <c r="C2" s="197" t="s">
        <v>484</v>
      </c>
      <c r="D2" s="198"/>
      <c r="E2" s="198"/>
      <c r="F2" s="198"/>
      <c r="G2" s="198"/>
      <c r="H2" s="198"/>
      <c r="I2" s="199"/>
    </row>
    <row r="3" spans="3:9">
      <c r="C3" s="197" t="s">
        <v>485</v>
      </c>
      <c r="D3" s="198"/>
      <c r="E3" s="198"/>
      <c r="F3" s="198"/>
      <c r="G3" s="198"/>
      <c r="H3" s="198"/>
      <c r="I3" s="199"/>
    </row>
    <row r="4" spans="3:9">
      <c r="C4" s="200" t="s">
        <v>486</v>
      </c>
      <c r="D4" s="201"/>
      <c r="E4" s="201"/>
      <c r="F4" s="201"/>
      <c r="G4" s="201"/>
      <c r="H4" s="201"/>
      <c r="I4" s="202"/>
    </row>
    <row r="5" spans="3:9" ht="15.75">
      <c r="C5" s="94"/>
      <c r="D5" s="94"/>
      <c r="E5" s="94"/>
      <c r="F5" s="94"/>
      <c r="G5" s="94"/>
      <c r="H5" s="94"/>
      <c r="I5" s="94"/>
    </row>
    <row r="6" spans="3:9" ht="15.75">
      <c r="C6" t="s">
        <v>702</v>
      </c>
      <c r="D6" s="95" t="s">
        <v>703</v>
      </c>
      <c r="E6" s="96"/>
    </row>
    <row r="7" spans="3:9" ht="15.75">
      <c r="C7" t="s">
        <v>704</v>
      </c>
      <c r="D7" s="95" t="s">
        <v>705</v>
      </c>
      <c r="E7" s="96"/>
    </row>
    <row r="8" spans="3:9">
      <c r="C8" t="s">
        <v>706</v>
      </c>
      <c r="D8" s="203" t="s">
        <v>707</v>
      </c>
      <c r="E8" s="203"/>
    </row>
    <row r="9" spans="3:9">
      <c r="C9" s="97"/>
      <c r="D9" s="98"/>
    </row>
    <row r="10" spans="3:9">
      <c r="C10" s="99"/>
      <c r="D10" s="99"/>
      <c r="E10" s="99"/>
      <c r="F10" s="99"/>
      <c r="G10" s="100"/>
      <c r="H10" s="101"/>
      <c r="I10" s="102"/>
    </row>
    <row r="11" spans="3:9" ht="18">
      <c r="C11" s="174" t="s">
        <v>708</v>
      </c>
      <c r="D11" s="174"/>
      <c r="E11" s="174"/>
      <c r="F11" s="174"/>
      <c r="G11" s="174"/>
      <c r="H11" s="174"/>
      <c r="I11" s="174"/>
    </row>
    <row r="12" spans="3:9" ht="18">
      <c r="C12" s="89"/>
      <c r="D12" s="89"/>
      <c r="E12" s="89"/>
      <c r="F12" s="89"/>
      <c r="G12" s="89"/>
      <c r="H12" s="89"/>
      <c r="I12" s="89"/>
    </row>
    <row r="14" spans="3:9">
      <c r="C14" s="103" t="s">
        <v>709</v>
      </c>
      <c r="D14" s="104" t="s">
        <v>4</v>
      </c>
      <c r="G14" s="1"/>
    </row>
    <row r="15" spans="3:9">
      <c r="C15" s="103"/>
      <c r="D15" s="104"/>
      <c r="G15" s="1"/>
    </row>
    <row r="17" spans="3:9" ht="30">
      <c r="C17" s="105" t="s">
        <v>525</v>
      </c>
      <c r="D17" s="105" t="s">
        <v>526</v>
      </c>
      <c r="E17" s="106" t="s">
        <v>697</v>
      </c>
      <c r="F17" s="105" t="s">
        <v>710</v>
      </c>
      <c r="G17" s="106" t="s">
        <v>711</v>
      </c>
      <c r="H17" s="105" t="s">
        <v>712</v>
      </c>
      <c r="I17" s="107" t="s">
        <v>713</v>
      </c>
    </row>
    <row r="18" spans="3:9" ht="24.75">
      <c r="C18" s="108" t="s">
        <v>714</v>
      </c>
      <c r="D18" s="109" t="s">
        <v>715</v>
      </c>
      <c r="E18" s="6"/>
      <c r="F18" s="110">
        <v>2</v>
      </c>
      <c r="G18" s="82">
        <v>3</v>
      </c>
      <c r="H18" s="111"/>
      <c r="I18" s="110">
        <f>G18*F18</f>
        <v>6</v>
      </c>
    </row>
    <row r="19" spans="3:9">
      <c r="C19" s="13" t="s">
        <v>716</v>
      </c>
      <c r="D19" s="5"/>
      <c r="E19" s="6"/>
      <c r="F19" s="111"/>
      <c r="G19" s="6"/>
      <c r="H19" s="4"/>
      <c r="I19" s="112"/>
    </row>
    <row r="20" spans="3:9">
      <c r="C20" s="72"/>
      <c r="D20" s="113" t="s">
        <v>699</v>
      </c>
      <c r="E20" s="114"/>
      <c r="F20" s="115"/>
      <c r="G20" s="114"/>
      <c r="H20" s="116">
        <f>I18</f>
        <v>6</v>
      </c>
      <c r="I20" s="113" t="s">
        <v>9</v>
      </c>
    </row>
    <row r="22" spans="3:9" ht="30">
      <c r="C22" s="105" t="s">
        <v>525</v>
      </c>
      <c r="D22" s="105" t="s">
        <v>526</v>
      </c>
      <c r="E22" s="106" t="s">
        <v>697</v>
      </c>
      <c r="F22" s="105" t="s">
        <v>710</v>
      </c>
      <c r="G22" s="106" t="s">
        <v>711</v>
      </c>
      <c r="H22" s="105" t="s">
        <v>712</v>
      </c>
      <c r="I22" s="107" t="s">
        <v>713</v>
      </c>
    </row>
    <row r="23" spans="3:9" ht="24.75">
      <c r="C23" s="108" t="s">
        <v>717</v>
      </c>
      <c r="D23" s="109" t="s">
        <v>718</v>
      </c>
      <c r="E23" s="6"/>
      <c r="F23" s="110"/>
      <c r="G23" s="82"/>
      <c r="H23" s="111"/>
      <c r="I23" s="110">
        <v>200</v>
      </c>
    </row>
    <row r="24" spans="3:9">
      <c r="C24" s="13" t="s">
        <v>719</v>
      </c>
      <c r="D24" s="5"/>
      <c r="E24" s="6"/>
      <c r="F24" s="111"/>
      <c r="G24" s="6"/>
      <c r="H24" s="4"/>
      <c r="I24" s="112"/>
    </row>
    <row r="25" spans="3:9">
      <c r="C25" s="72"/>
      <c r="D25" s="113" t="s">
        <v>699</v>
      </c>
      <c r="E25" s="114"/>
      <c r="F25" s="115"/>
      <c r="G25" s="114"/>
      <c r="H25" s="116">
        <f>I23</f>
        <v>200</v>
      </c>
      <c r="I25" s="113" t="s">
        <v>9</v>
      </c>
    </row>
    <row r="27" spans="3:9" ht="30">
      <c r="C27" s="105" t="s">
        <v>525</v>
      </c>
      <c r="D27" s="105" t="s">
        <v>526</v>
      </c>
      <c r="E27" s="106" t="s">
        <v>697</v>
      </c>
      <c r="F27" s="105" t="s">
        <v>710</v>
      </c>
      <c r="G27" s="106" t="s">
        <v>711</v>
      </c>
      <c r="H27" s="105" t="s">
        <v>712</v>
      </c>
      <c r="I27" s="107" t="s">
        <v>713</v>
      </c>
    </row>
    <row r="28" spans="3:9" ht="48.75">
      <c r="C28" s="108" t="s">
        <v>720</v>
      </c>
      <c r="D28" s="109" t="s">
        <v>721</v>
      </c>
      <c r="E28" s="6"/>
      <c r="F28" s="110">
        <v>160</v>
      </c>
      <c r="G28" s="82"/>
      <c r="H28" s="111"/>
      <c r="I28" s="110"/>
    </row>
    <row r="29" spans="3:9">
      <c r="C29" s="13" t="s">
        <v>722</v>
      </c>
      <c r="D29" s="5"/>
      <c r="E29" s="6"/>
      <c r="F29" s="111"/>
      <c r="G29" s="6"/>
      <c r="H29" s="4"/>
      <c r="I29" s="112"/>
    </row>
    <row r="30" spans="3:9">
      <c r="C30" s="72"/>
      <c r="D30" s="113" t="s">
        <v>699</v>
      </c>
      <c r="E30" s="114"/>
      <c r="F30" s="115"/>
      <c r="G30" s="114"/>
      <c r="H30" s="116">
        <f>F28</f>
        <v>160</v>
      </c>
      <c r="I30" s="113" t="s">
        <v>263</v>
      </c>
    </row>
    <row r="32" spans="3:9" ht="30">
      <c r="C32" s="105" t="s">
        <v>525</v>
      </c>
      <c r="D32" s="105" t="s">
        <v>526</v>
      </c>
      <c r="E32" s="106" t="s">
        <v>697</v>
      </c>
      <c r="F32" s="105" t="s">
        <v>710</v>
      </c>
      <c r="G32" s="106" t="s">
        <v>711</v>
      </c>
      <c r="H32" s="105" t="s">
        <v>712</v>
      </c>
      <c r="I32" s="107" t="s">
        <v>713</v>
      </c>
    </row>
    <row r="33" spans="3:9" ht="36.75">
      <c r="C33" s="108" t="s">
        <v>723</v>
      </c>
      <c r="D33" s="109" t="s">
        <v>724</v>
      </c>
      <c r="E33" s="6"/>
      <c r="F33" s="110"/>
      <c r="G33" s="82"/>
      <c r="H33" s="111"/>
      <c r="I33" s="110">
        <v>15</v>
      </c>
    </row>
    <row r="34" spans="3:9">
      <c r="C34" s="13" t="s">
        <v>725</v>
      </c>
      <c r="D34" s="5"/>
      <c r="E34" s="6"/>
      <c r="F34" s="111"/>
      <c r="G34" s="6"/>
      <c r="H34" s="4"/>
      <c r="I34" s="112"/>
    </row>
    <row r="35" spans="3:9">
      <c r="C35" s="72"/>
      <c r="D35" s="113" t="s">
        <v>699</v>
      </c>
      <c r="E35" s="114"/>
      <c r="F35" s="115"/>
      <c r="G35" s="114"/>
      <c r="H35" s="116">
        <f>I33</f>
        <v>15</v>
      </c>
      <c r="I35" s="113" t="s">
        <v>9</v>
      </c>
    </row>
    <row r="37" spans="3:9">
      <c r="C37" s="90" t="s">
        <v>726</v>
      </c>
      <c r="D37" s="104" t="s">
        <v>21</v>
      </c>
    </row>
    <row r="39" spans="3:9" ht="30">
      <c r="C39" s="105" t="s">
        <v>525</v>
      </c>
      <c r="D39" s="105" t="s">
        <v>526</v>
      </c>
      <c r="E39" s="106" t="s">
        <v>697</v>
      </c>
      <c r="F39" s="105" t="s">
        <v>710</v>
      </c>
      <c r="G39" s="106" t="s">
        <v>711</v>
      </c>
      <c r="H39" s="105" t="s">
        <v>712</v>
      </c>
      <c r="I39" s="107" t="s">
        <v>713</v>
      </c>
    </row>
    <row r="40" spans="3:9" ht="48.75">
      <c r="C40" s="108" t="s">
        <v>727</v>
      </c>
      <c r="D40" s="117" t="s">
        <v>23</v>
      </c>
      <c r="E40" s="6"/>
      <c r="F40" s="110">
        <v>4000</v>
      </c>
      <c r="G40" s="82"/>
      <c r="H40" s="111"/>
      <c r="I40" s="110"/>
    </row>
    <row r="41" spans="3:9">
      <c r="C41" s="13" t="s">
        <v>728</v>
      </c>
      <c r="D41" s="5"/>
      <c r="E41" s="6"/>
      <c r="F41" s="111"/>
      <c r="G41" s="6"/>
      <c r="H41" s="4"/>
      <c r="I41" s="112"/>
    </row>
    <row r="42" spans="3:9">
      <c r="C42" s="72"/>
      <c r="D42" s="113" t="s">
        <v>699</v>
      </c>
      <c r="E42" s="114"/>
      <c r="F42" s="115"/>
      <c r="G42" s="114"/>
      <c r="H42" s="116">
        <f>F40</f>
        <v>4000</v>
      </c>
      <c r="I42" s="113" t="s">
        <v>263</v>
      </c>
    </row>
    <row r="44" spans="3:9">
      <c r="C44" s="105" t="s">
        <v>525</v>
      </c>
      <c r="D44" s="105" t="s">
        <v>526</v>
      </c>
      <c r="E44" s="106" t="s">
        <v>697</v>
      </c>
      <c r="F44" s="105" t="s">
        <v>710</v>
      </c>
      <c r="G44" s="106" t="s">
        <v>711</v>
      </c>
      <c r="H44" s="105" t="s">
        <v>712</v>
      </c>
      <c r="I44" s="107" t="s">
        <v>729</v>
      </c>
    </row>
    <row r="45" spans="3:9" ht="36.75">
      <c r="C45" s="108" t="s">
        <v>730</v>
      </c>
      <c r="D45" s="109" t="s">
        <v>25</v>
      </c>
      <c r="E45" s="6"/>
      <c r="F45" s="110"/>
      <c r="G45" s="82"/>
      <c r="H45" s="111"/>
      <c r="I45" s="110">
        <v>97.05</v>
      </c>
    </row>
    <row r="46" spans="3:9">
      <c r="C46" s="13" t="s">
        <v>731</v>
      </c>
      <c r="D46" s="5"/>
      <c r="E46" s="6"/>
      <c r="F46" s="111"/>
      <c r="G46" s="6"/>
      <c r="H46" s="4"/>
      <c r="I46" s="112"/>
    </row>
    <row r="47" spans="3:9">
      <c r="C47" s="72"/>
      <c r="D47" s="113" t="s">
        <v>699</v>
      </c>
      <c r="E47" s="114"/>
      <c r="F47" s="115"/>
      <c r="G47" s="114"/>
      <c r="H47" s="116">
        <f>I45</f>
        <v>97.05</v>
      </c>
      <c r="I47" s="113" t="s">
        <v>732</v>
      </c>
    </row>
    <row r="49" spans="3:9" ht="30">
      <c r="C49" s="105" t="s">
        <v>525</v>
      </c>
      <c r="D49" s="105" t="s">
        <v>526</v>
      </c>
      <c r="E49" s="106" t="s">
        <v>697</v>
      </c>
      <c r="F49" s="105" t="s">
        <v>710</v>
      </c>
      <c r="G49" s="106" t="s">
        <v>711</v>
      </c>
      <c r="H49" s="105" t="s">
        <v>712</v>
      </c>
      <c r="I49" s="107" t="s">
        <v>713</v>
      </c>
    </row>
    <row r="50" spans="3:9" ht="36">
      <c r="C50" s="108" t="s">
        <v>733</v>
      </c>
      <c r="D50" s="118" t="s">
        <v>28</v>
      </c>
      <c r="E50" s="6"/>
      <c r="F50" s="110"/>
      <c r="G50" s="82"/>
      <c r="H50" s="111"/>
      <c r="I50" s="110">
        <v>647</v>
      </c>
    </row>
    <row r="51" spans="3:9">
      <c r="C51" s="13" t="s">
        <v>734</v>
      </c>
      <c r="D51" s="5"/>
      <c r="E51" s="6"/>
      <c r="F51" s="111"/>
      <c r="G51" s="6"/>
      <c r="H51" s="4"/>
      <c r="I51" s="112"/>
    </row>
    <row r="52" spans="3:9">
      <c r="C52" s="72"/>
      <c r="D52" s="113" t="s">
        <v>699</v>
      </c>
      <c r="E52" s="114"/>
      <c r="F52" s="115"/>
      <c r="G52" s="114"/>
      <c r="H52" s="116">
        <f>I50</f>
        <v>647</v>
      </c>
      <c r="I52" s="113" t="s">
        <v>9</v>
      </c>
    </row>
    <row r="54" spans="3:9" ht="30">
      <c r="C54" s="105" t="s">
        <v>525</v>
      </c>
      <c r="D54" s="105" t="s">
        <v>526</v>
      </c>
      <c r="E54" s="106" t="s">
        <v>697</v>
      </c>
      <c r="F54" s="105" t="s">
        <v>710</v>
      </c>
      <c r="G54" s="106" t="s">
        <v>711</v>
      </c>
      <c r="H54" s="105" t="s">
        <v>712</v>
      </c>
      <c r="I54" s="107" t="s">
        <v>713</v>
      </c>
    </row>
    <row r="55" spans="3:9" ht="36.75">
      <c r="C55" s="108" t="s">
        <v>735</v>
      </c>
      <c r="D55" s="119" t="s">
        <v>30</v>
      </c>
      <c r="E55" s="6"/>
      <c r="F55" s="110"/>
      <c r="G55" s="82"/>
      <c r="H55" s="111"/>
      <c r="I55" s="110">
        <f>H52</f>
        <v>647</v>
      </c>
    </row>
    <row r="56" spans="3:9">
      <c r="C56" s="13" t="s">
        <v>736</v>
      </c>
      <c r="D56" s="5"/>
      <c r="E56" s="6"/>
      <c r="F56" s="111"/>
      <c r="G56" s="6"/>
      <c r="H56" s="4"/>
      <c r="I56" s="112"/>
    </row>
    <row r="57" spans="3:9">
      <c r="C57" s="72"/>
      <c r="D57" s="113" t="s">
        <v>699</v>
      </c>
      <c r="E57" s="114"/>
      <c r="F57" s="115"/>
      <c r="G57" s="114"/>
      <c r="H57" s="116">
        <f>I55</f>
        <v>647</v>
      </c>
      <c r="I57" s="113" t="s">
        <v>9</v>
      </c>
    </row>
    <row r="59" spans="3:9" ht="30">
      <c r="C59" s="105" t="s">
        <v>525</v>
      </c>
      <c r="D59" s="105" t="s">
        <v>526</v>
      </c>
      <c r="E59" s="106" t="s">
        <v>697</v>
      </c>
      <c r="F59" s="105" t="s">
        <v>710</v>
      </c>
      <c r="G59" s="106" t="s">
        <v>711</v>
      </c>
      <c r="H59" s="105" t="s">
        <v>712</v>
      </c>
      <c r="I59" s="107" t="s">
        <v>713</v>
      </c>
    </row>
    <row r="60" spans="3:9" ht="24.75">
      <c r="C60" s="108" t="s">
        <v>737</v>
      </c>
      <c r="D60" s="119" t="s">
        <v>32</v>
      </c>
      <c r="E60" s="6"/>
      <c r="F60" s="110"/>
      <c r="G60" s="82"/>
      <c r="H60" s="111"/>
      <c r="I60" s="110">
        <v>115.5</v>
      </c>
    </row>
    <row r="61" spans="3:9">
      <c r="C61" s="13" t="s">
        <v>738</v>
      </c>
      <c r="D61" s="5"/>
      <c r="E61" s="6"/>
      <c r="F61" s="111"/>
      <c r="G61" s="6"/>
      <c r="H61" s="4"/>
      <c r="I61" s="112"/>
    </row>
    <row r="62" spans="3:9">
      <c r="C62" s="72"/>
      <c r="D62" s="113" t="s">
        <v>699</v>
      </c>
      <c r="E62" s="114"/>
      <c r="F62" s="115"/>
      <c r="G62" s="114"/>
      <c r="H62" s="116">
        <f>I60</f>
        <v>115.5</v>
      </c>
      <c r="I62" s="113" t="s">
        <v>9</v>
      </c>
    </row>
    <row r="64" spans="3:9" ht="30">
      <c r="C64" s="105" t="s">
        <v>525</v>
      </c>
      <c r="D64" s="105" t="s">
        <v>526</v>
      </c>
      <c r="E64" s="106" t="s">
        <v>697</v>
      </c>
      <c r="F64" s="105" t="s">
        <v>710</v>
      </c>
      <c r="G64" s="106" t="s">
        <v>711</v>
      </c>
      <c r="H64" s="105" t="s">
        <v>712</v>
      </c>
      <c r="I64" s="107" t="s">
        <v>713</v>
      </c>
    </row>
    <row r="65" spans="3:9" ht="24.75">
      <c r="C65" s="108" t="s">
        <v>739</v>
      </c>
      <c r="D65" s="119" t="s">
        <v>34</v>
      </c>
      <c r="E65" s="6"/>
      <c r="F65" s="110"/>
      <c r="G65" s="82"/>
      <c r="H65" s="111"/>
      <c r="I65" s="110">
        <v>189</v>
      </c>
    </row>
    <row r="66" spans="3:9">
      <c r="C66" s="13" t="s">
        <v>740</v>
      </c>
      <c r="D66" s="5"/>
      <c r="E66" s="6"/>
      <c r="F66" s="111"/>
      <c r="G66" s="6"/>
      <c r="H66" s="4"/>
      <c r="I66" s="112"/>
    </row>
    <row r="67" spans="3:9">
      <c r="C67" s="72"/>
      <c r="D67" s="113" t="s">
        <v>699</v>
      </c>
      <c r="E67" s="114"/>
      <c r="F67" s="115"/>
      <c r="G67" s="114"/>
      <c r="H67" s="116">
        <f>I65</f>
        <v>189</v>
      </c>
      <c r="I67" s="113" t="s">
        <v>9</v>
      </c>
    </row>
    <row r="69" spans="3:9" ht="30">
      <c r="C69" s="105" t="s">
        <v>525</v>
      </c>
      <c r="D69" s="105" t="s">
        <v>526</v>
      </c>
      <c r="E69" s="106" t="s">
        <v>697</v>
      </c>
      <c r="F69" s="105" t="s">
        <v>710</v>
      </c>
      <c r="G69" s="106" t="s">
        <v>711</v>
      </c>
      <c r="H69" s="105" t="s">
        <v>712</v>
      </c>
      <c r="I69" s="107" t="s">
        <v>713</v>
      </c>
    </row>
    <row r="70" spans="3:9" ht="44.25" customHeight="1">
      <c r="C70" s="108" t="s">
        <v>741</v>
      </c>
      <c r="D70" s="119" t="s">
        <v>36</v>
      </c>
      <c r="E70" s="6"/>
      <c r="F70" s="110"/>
      <c r="G70" s="82"/>
      <c r="H70" s="111"/>
      <c r="I70" s="110">
        <v>480</v>
      </c>
    </row>
    <row r="71" spans="3:9">
      <c r="C71" s="13" t="s">
        <v>742</v>
      </c>
      <c r="D71" s="5"/>
      <c r="E71" s="6"/>
      <c r="F71" s="111"/>
      <c r="G71" s="6"/>
      <c r="H71" s="4"/>
      <c r="I71" s="112"/>
    </row>
    <row r="72" spans="3:9">
      <c r="C72" s="72"/>
      <c r="D72" s="113" t="s">
        <v>699</v>
      </c>
      <c r="E72" s="114"/>
      <c r="F72" s="115"/>
      <c r="G72" s="114"/>
      <c r="H72" s="116">
        <f>I70</f>
        <v>480</v>
      </c>
      <c r="I72" s="113" t="s">
        <v>9</v>
      </c>
    </row>
    <row r="74" spans="3:9">
      <c r="C74" s="105" t="s">
        <v>525</v>
      </c>
      <c r="D74" s="105" t="s">
        <v>526</v>
      </c>
      <c r="E74" s="106" t="s">
        <v>697</v>
      </c>
      <c r="F74" s="105" t="s">
        <v>710</v>
      </c>
      <c r="G74" s="106" t="s">
        <v>711</v>
      </c>
      <c r="H74" s="105" t="s">
        <v>712</v>
      </c>
      <c r="I74" s="107" t="s">
        <v>729</v>
      </c>
    </row>
    <row r="75" spans="3:9" ht="48.75">
      <c r="C75" s="108" t="s">
        <v>743</v>
      </c>
      <c r="D75" s="119" t="s">
        <v>38</v>
      </c>
      <c r="E75" s="6"/>
      <c r="F75" s="110"/>
      <c r="G75" s="82"/>
      <c r="H75" s="111"/>
      <c r="I75" s="110">
        <v>120</v>
      </c>
    </row>
    <row r="76" spans="3:9">
      <c r="C76" s="13" t="s">
        <v>744</v>
      </c>
      <c r="D76" s="5"/>
      <c r="E76" s="6"/>
      <c r="F76" s="111"/>
      <c r="G76" s="6"/>
      <c r="H76" s="4"/>
      <c r="I76" s="112"/>
    </row>
    <row r="77" spans="3:9">
      <c r="C77" s="72"/>
      <c r="D77" s="113" t="s">
        <v>699</v>
      </c>
      <c r="E77" s="114"/>
      <c r="F77" s="115"/>
      <c r="G77" s="114"/>
      <c r="H77" s="116">
        <f>I75</f>
        <v>120</v>
      </c>
      <c r="I77" s="113" t="s">
        <v>732</v>
      </c>
    </row>
    <row r="79" spans="3:9">
      <c r="C79" s="105" t="s">
        <v>525</v>
      </c>
      <c r="D79" s="105" t="s">
        <v>526</v>
      </c>
      <c r="E79" s="106" t="s">
        <v>697</v>
      </c>
      <c r="F79" s="105" t="s">
        <v>710</v>
      </c>
      <c r="G79" s="106" t="s">
        <v>711</v>
      </c>
      <c r="H79" s="105" t="s">
        <v>712</v>
      </c>
      <c r="I79" s="107" t="s">
        <v>729</v>
      </c>
    </row>
    <row r="80" spans="3:9" ht="48.75">
      <c r="C80" s="108" t="s">
        <v>745</v>
      </c>
      <c r="D80" s="109" t="s">
        <v>40</v>
      </c>
      <c r="E80" s="6"/>
      <c r="F80" s="110"/>
      <c r="G80" s="82"/>
      <c r="H80" s="111"/>
      <c r="I80" s="110">
        <f>10+25</f>
        <v>35</v>
      </c>
    </row>
    <row r="81" spans="3:9">
      <c r="C81" s="13" t="s">
        <v>746</v>
      </c>
      <c r="D81" s="5"/>
      <c r="E81" s="6"/>
      <c r="F81" s="111"/>
      <c r="G81" s="6"/>
      <c r="H81" s="4"/>
      <c r="I81" s="112"/>
    </row>
    <row r="82" spans="3:9">
      <c r="C82" s="72"/>
      <c r="D82" s="113" t="s">
        <v>699</v>
      </c>
      <c r="E82" s="114"/>
      <c r="F82" s="115"/>
      <c r="G82" s="114"/>
      <c r="H82" s="116">
        <f>I80</f>
        <v>35</v>
      </c>
      <c r="I82" s="113" t="s">
        <v>732</v>
      </c>
    </row>
    <row r="84" spans="3:9">
      <c r="C84" s="105" t="s">
        <v>525</v>
      </c>
      <c r="D84" s="105" t="s">
        <v>526</v>
      </c>
      <c r="E84" s="106" t="s">
        <v>697</v>
      </c>
      <c r="F84" s="105" t="s">
        <v>710</v>
      </c>
      <c r="G84" s="106" t="s">
        <v>711</v>
      </c>
      <c r="H84" s="105" t="s">
        <v>712</v>
      </c>
      <c r="I84" s="107" t="s">
        <v>729</v>
      </c>
    </row>
    <row r="85" spans="3:9" ht="36.75">
      <c r="C85" s="108" t="s">
        <v>747</v>
      </c>
      <c r="D85" s="109" t="s">
        <v>42</v>
      </c>
      <c r="E85" s="6"/>
      <c r="F85" s="110"/>
      <c r="G85" s="82"/>
      <c r="H85" s="111"/>
      <c r="I85" s="110"/>
    </row>
    <row r="86" spans="3:9">
      <c r="C86" s="13" t="s">
        <v>748</v>
      </c>
      <c r="D86" s="5" t="s">
        <v>749</v>
      </c>
      <c r="E86" s="6"/>
      <c r="F86" s="111">
        <v>173.04</v>
      </c>
      <c r="G86" s="6">
        <v>0.15</v>
      </c>
      <c r="H86" s="4">
        <v>4.3</v>
      </c>
      <c r="I86" s="112">
        <f>H86*G86*F86</f>
        <v>111.61079999999998</v>
      </c>
    </row>
    <row r="87" spans="3:9">
      <c r="C87" s="13"/>
      <c r="D87" s="5" t="s">
        <v>750</v>
      </c>
      <c r="E87" s="6">
        <v>10</v>
      </c>
      <c r="F87" s="111"/>
      <c r="G87" s="6">
        <v>1</v>
      </c>
      <c r="H87" s="4">
        <v>2.1</v>
      </c>
      <c r="I87" s="112">
        <f>H87*G87*E87</f>
        <v>21</v>
      </c>
    </row>
    <row r="88" spans="3:9">
      <c r="C88" s="13"/>
      <c r="D88" s="5" t="s">
        <v>751</v>
      </c>
      <c r="E88" s="6">
        <v>5</v>
      </c>
      <c r="F88" s="111"/>
      <c r="G88" s="6">
        <v>0.9</v>
      </c>
      <c r="H88" s="4">
        <v>2.1</v>
      </c>
      <c r="I88" s="112">
        <f>H88*G88*E88</f>
        <v>9.4500000000000011</v>
      </c>
    </row>
    <row r="89" spans="3:9">
      <c r="C89" s="13"/>
      <c r="D89" s="5" t="s">
        <v>752</v>
      </c>
      <c r="E89" s="6">
        <v>2</v>
      </c>
      <c r="F89" s="111"/>
      <c r="G89" s="6">
        <v>0.8</v>
      </c>
      <c r="H89" s="4">
        <v>2.1</v>
      </c>
      <c r="I89" s="112">
        <f>H89*G89*E89</f>
        <v>3.3600000000000003</v>
      </c>
    </row>
    <row r="90" spans="3:9">
      <c r="C90" s="13"/>
      <c r="D90" s="5"/>
      <c r="E90" s="6"/>
      <c r="F90" s="111"/>
      <c r="G90" s="6"/>
      <c r="H90" s="4"/>
      <c r="I90" s="112"/>
    </row>
    <row r="91" spans="3:9">
      <c r="C91" s="72"/>
      <c r="D91" s="113" t="s">
        <v>699</v>
      </c>
      <c r="E91" s="114"/>
      <c r="F91" s="115"/>
      <c r="G91" s="114"/>
      <c r="H91" s="116">
        <f>SUM(I86:I89)</f>
        <v>145.42079999999999</v>
      </c>
      <c r="I91" s="113" t="s">
        <v>732</v>
      </c>
    </row>
    <row r="93" spans="3:9">
      <c r="C93" s="90" t="s">
        <v>753</v>
      </c>
      <c r="D93" s="104" t="s">
        <v>44</v>
      </c>
      <c r="G93" s="1"/>
    </row>
    <row r="95" spans="3:9">
      <c r="C95" s="105" t="s">
        <v>525</v>
      </c>
      <c r="D95" s="105" t="s">
        <v>526</v>
      </c>
      <c r="E95" s="106" t="s">
        <v>697</v>
      </c>
      <c r="F95" s="105" t="s">
        <v>710</v>
      </c>
      <c r="G95" s="106" t="s">
        <v>711</v>
      </c>
      <c r="H95" s="105" t="s">
        <v>712</v>
      </c>
      <c r="I95" s="107" t="s">
        <v>729</v>
      </c>
    </row>
    <row r="96" spans="3:9" ht="48.75">
      <c r="C96" s="108" t="s">
        <v>754</v>
      </c>
      <c r="D96" s="109" t="s">
        <v>755</v>
      </c>
      <c r="E96" s="6"/>
      <c r="F96" s="110"/>
      <c r="G96" s="82"/>
      <c r="H96" s="111"/>
      <c r="I96" s="110">
        <f>H162+H167</f>
        <v>20.86</v>
      </c>
    </row>
    <row r="97" spans="3:18">
      <c r="C97" s="13" t="s">
        <v>756</v>
      </c>
      <c r="D97" s="120"/>
      <c r="E97" s="6"/>
      <c r="F97" s="4"/>
      <c r="G97" s="6"/>
      <c r="H97" s="4"/>
      <c r="I97" s="112"/>
      <c r="N97" s="6"/>
      <c r="O97" s="4">
        <v>217.48</v>
      </c>
      <c r="P97" s="6">
        <v>0.4</v>
      </c>
      <c r="Q97" s="4">
        <v>0.6</v>
      </c>
      <c r="R97" s="112">
        <f>Q97*P97*O97</f>
        <v>52.195199999999993</v>
      </c>
    </row>
    <row r="98" spans="3:18">
      <c r="C98" s="72"/>
      <c r="D98" s="113" t="s">
        <v>699</v>
      </c>
      <c r="E98" s="114"/>
      <c r="F98" s="115"/>
      <c r="G98" s="114"/>
      <c r="H98" s="116">
        <f>I96</f>
        <v>20.86</v>
      </c>
      <c r="I98" s="113" t="s">
        <v>732</v>
      </c>
    </row>
    <row r="100" spans="3:18">
      <c r="C100" s="105" t="s">
        <v>525</v>
      </c>
      <c r="D100" s="105" t="s">
        <v>526</v>
      </c>
      <c r="E100" s="106" t="s">
        <v>697</v>
      </c>
      <c r="F100" s="105" t="s">
        <v>710</v>
      </c>
      <c r="G100" s="106" t="s">
        <v>711</v>
      </c>
      <c r="H100" s="105" t="s">
        <v>712</v>
      </c>
      <c r="I100" s="107" t="s">
        <v>729</v>
      </c>
    </row>
    <row r="101" spans="3:18" ht="36.75">
      <c r="C101" s="108" t="s">
        <v>757</v>
      </c>
      <c r="D101" s="109" t="s">
        <v>758</v>
      </c>
      <c r="E101" s="6"/>
      <c r="F101" s="110">
        <v>217.48</v>
      </c>
      <c r="G101" s="82">
        <v>0.4</v>
      </c>
      <c r="H101" s="111">
        <v>0.6</v>
      </c>
      <c r="I101" s="110">
        <f>H101*G101*F101</f>
        <v>52.195199999999993</v>
      </c>
    </row>
    <row r="102" spans="3:18">
      <c r="C102" s="13" t="s">
        <v>759</v>
      </c>
      <c r="D102" s="120"/>
      <c r="E102" s="6"/>
      <c r="F102" s="4"/>
      <c r="G102" s="6"/>
      <c r="H102" s="4"/>
      <c r="I102" s="112"/>
    </row>
    <row r="103" spans="3:18">
      <c r="C103" s="72"/>
      <c r="D103" s="113" t="s">
        <v>699</v>
      </c>
      <c r="E103" s="114"/>
      <c r="F103" s="115"/>
      <c r="G103" s="114"/>
      <c r="H103" s="116">
        <f>I101</f>
        <v>52.195199999999993</v>
      </c>
      <c r="I103" s="113" t="s">
        <v>732</v>
      </c>
    </row>
    <row r="105" spans="3:18">
      <c r="C105" s="105" t="s">
        <v>525</v>
      </c>
      <c r="D105" s="105" t="s">
        <v>526</v>
      </c>
      <c r="E105" s="106" t="s">
        <v>697</v>
      </c>
      <c r="F105" s="105" t="s">
        <v>710</v>
      </c>
      <c r="G105" s="106" t="s">
        <v>711</v>
      </c>
      <c r="H105" s="105" t="s">
        <v>712</v>
      </c>
      <c r="I105" s="107" t="s">
        <v>729</v>
      </c>
    </row>
    <row r="106" spans="3:18">
      <c r="C106" s="108" t="s">
        <v>760</v>
      </c>
      <c r="D106" s="109" t="s">
        <v>761</v>
      </c>
      <c r="E106" s="6"/>
      <c r="F106" s="110"/>
      <c r="G106" s="82"/>
      <c r="H106" s="111"/>
      <c r="I106" s="110">
        <f>H298</f>
        <v>3.39</v>
      </c>
    </row>
    <row r="107" spans="3:18">
      <c r="C107" s="13" t="s">
        <v>762</v>
      </c>
      <c r="D107" s="120" t="s">
        <v>763</v>
      </c>
      <c r="E107" s="6"/>
      <c r="F107" s="4"/>
      <c r="G107" s="6"/>
      <c r="H107" s="4"/>
      <c r="I107" s="112"/>
    </row>
    <row r="108" spans="3:18">
      <c r="C108" s="72"/>
      <c r="D108" s="113" t="s">
        <v>699</v>
      </c>
      <c r="E108" s="114"/>
      <c r="F108" s="115"/>
      <c r="G108" s="114"/>
      <c r="H108" s="116">
        <f>I106</f>
        <v>3.39</v>
      </c>
      <c r="I108" s="113" t="s">
        <v>732</v>
      </c>
    </row>
    <row r="110" spans="3:18" ht="45">
      <c r="C110" s="105" t="s">
        <v>525</v>
      </c>
      <c r="D110" s="105" t="s">
        <v>526</v>
      </c>
      <c r="E110" s="106" t="s">
        <v>697</v>
      </c>
      <c r="F110" s="105"/>
      <c r="G110" s="121" t="s">
        <v>764</v>
      </c>
      <c r="H110" s="107" t="s">
        <v>765</v>
      </c>
      <c r="I110" s="107" t="s">
        <v>766</v>
      </c>
    </row>
    <row r="111" spans="3:18" ht="36.75">
      <c r="C111" s="108" t="s">
        <v>767</v>
      </c>
      <c r="D111" s="109" t="s">
        <v>55</v>
      </c>
      <c r="E111" s="6"/>
      <c r="F111" s="110"/>
      <c r="G111" s="82"/>
      <c r="H111" s="111"/>
      <c r="I111" s="110"/>
    </row>
    <row r="112" spans="3:18">
      <c r="C112" s="13" t="s">
        <v>768</v>
      </c>
      <c r="D112" s="122" t="s">
        <v>769</v>
      </c>
      <c r="E112" s="6"/>
      <c r="F112" s="4"/>
      <c r="G112" s="191">
        <f>H98+H103+H108</f>
        <v>76.445199999999986</v>
      </c>
      <c r="H112" s="69">
        <f>H236</f>
        <v>13.77</v>
      </c>
      <c r="I112" s="194">
        <f>G112-H112-H113-H114-H115</f>
        <v>34.21052499999999</v>
      </c>
    </row>
    <row r="113" spans="3:9">
      <c r="C113" s="13"/>
      <c r="D113" s="122" t="s">
        <v>770</v>
      </c>
      <c r="E113" s="6"/>
      <c r="F113" s="111"/>
      <c r="G113" s="192"/>
      <c r="H113" s="69">
        <f>(H204*0.05)+(H246*0.05)</f>
        <v>4.2146750000000015</v>
      </c>
      <c r="I113" s="195"/>
    </row>
    <row r="114" spans="3:9">
      <c r="C114" s="13"/>
      <c r="D114" s="122" t="s">
        <v>771</v>
      </c>
      <c r="E114" s="6"/>
      <c r="F114" s="111"/>
      <c r="G114" s="192"/>
      <c r="H114" s="69">
        <f>H298</f>
        <v>3.39</v>
      </c>
      <c r="I114" s="195"/>
    </row>
    <row r="115" spans="3:9">
      <c r="C115" s="13"/>
      <c r="D115" s="123" t="s">
        <v>772</v>
      </c>
      <c r="E115" s="6"/>
      <c r="F115" s="111"/>
      <c r="G115" s="193"/>
      <c r="H115" s="69">
        <f>H162+H167</f>
        <v>20.86</v>
      </c>
      <c r="I115" s="196"/>
    </row>
    <row r="116" spans="3:9">
      <c r="C116" s="72"/>
      <c r="D116" s="113" t="s">
        <v>699</v>
      </c>
      <c r="E116" s="114"/>
      <c r="F116" s="115"/>
      <c r="G116" s="114"/>
      <c r="H116" s="116">
        <f>SUM(I112:I114)</f>
        <v>34.21052499999999</v>
      </c>
      <c r="I116" s="113" t="s">
        <v>732</v>
      </c>
    </row>
    <row r="118" spans="3:9">
      <c r="C118" s="90" t="s">
        <v>773</v>
      </c>
      <c r="D118" s="104" t="s">
        <v>774</v>
      </c>
      <c r="G118" s="1"/>
    </row>
    <row r="119" spans="3:9">
      <c r="C119" s="90"/>
      <c r="D119" s="104" t="s">
        <v>775</v>
      </c>
      <c r="G119" s="1"/>
    </row>
    <row r="121" spans="3:9" ht="30">
      <c r="C121" s="105" t="s">
        <v>525</v>
      </c>
      <c r="D121" s="105" t="s">
        <v>526</v>
      </c>
      <c r="E121" s="106" t="s">
        <v>697</v>
      </c>
      <c r="F121" s="105" t="s">
        <v>710</v>
      </c>
      <c r="G121" s="106" t="s">
        <v>711</v>
      </c>
      <c r="H121" s="105" t="s">
        <v>712</v>
      </c>
      <c r="I121" s="107" t="s">
        <v>713</v>
      </c>
    </row>
    <row r="122" spans="3:9" ht="48.75">
      <c r="C122" s="108" t="s">
        <v>776</v>
      </c>
      <c r="D122" s="109" t="s">
        <v>777</v>
      </c>
      <c r="E122" s="6"/>
      <c r="F122" s="110"/>
      <c r="G122" s="82"/>
      <c r="H122" s="111"/>
      <c r="I122" s="110"/>
    </row>
    <row r="123" spans="3:9">
      <c r="C123" s="13" t="s">
        <v>778</v>
      </c>
      <c r="D123" s="5" t="s">
        <v>779</v>
      </c>
      <c r="E123" s="112"/>
      <c r="F123" s="111"/>
      <c r="G123" s="6"/>
      <c r="H123" s="4"/>
      <c r="I123" s="112">
        <f>36.92+67.59</f>
        <v>104.51</v>
      </c>
    </row>
    <row r="124" spans="3:9">
      <c r="C124" s="13"/>
      <c r="D124" s="5"/>
      <c r="E124" s="112"/>
      <c r="F124" s="111"/>
      <c r="G124" s="6"/>
      <c r="H124" s="4"/>
      <c r="I124" s="112"/>
    </row>
    <row r="125" spans="3:9">
      <c r="C125" s="13"/>
      <c r="D125" s="5"/>
      <c r="E125" s="6"/>
      <c r="F125" s="111"/>
      <c r="G125" s="6"/>
      <c r="H125" s="4"/>
      <c r="I125" s="112"/>
    </row>
    <row r="126" spans="3:9">
      <c r="C126" s="72"/>
      <c r="D126" s="113" t="s">
        <v>699</v>
      </c>
      <c r="E126" s="114"/>
      <c r="F126" s="115"/>
      <c r="G126" s="114"/>
      <c r="H126" s="116">
        <f>SUM(I123:I124)</f>
        <v>104.51</v>
      </c>
      <c r="I126" s="113" t="s">
        <v>9</v>
      </c>
    </row>
    <row r="128" spans="3:9">
      <c r="C128" s="105" t="s">
        <v>525</v>
      </c>
      <c r="D128" s="105" t="s">
        <v>526</v>
      </c>
      <c r="E128" s="106" t="s">
        <v>697</v>
      </c>
      <c r="F128" s="105" t="s">
        <v>710</v>
      </c>
      <c r="G128" s="106" t="s">
        <v>711</v>
      </c>
      <c r="H128" s="105" t="s">
        <v>712</v>
      </c>
      <c r="I128" s="107" t="s">
        <v>63</v>
      </c>
    </row>
    <row r="129" spans="3:9" ht="36.75">
      <c r="C129" s="108" t="s">
        <v>780</v>
      </c>
      <c r="D129" s="109" t="s">
        <v>781</v>
      </c>
      <c r="E129" s="6"/>
      <c r="F129" s="110"/>
      <c r="G129" s="82"/>
      <c r="H129" s="111"/>
      <c r="I129" s="110">
        <f>8.5+104.8</f>
        <v>113.3</v>
      </c>
    </row>
    <row r="130" spans="3:9">
      <c r="C130" s="13" t="s">
        <v>782</v>
      </c>
      <c r="D130" s="5" t="s">
        <v>779</v>
      </c>
      <c r="E130" s="6"/>
      <c r="F130" s="111"/>
      <c r="G130" s="6"/>
      <c r="H130" s="4"/>
      <c r="I130" s="112"/>
    </row>
    <row r="131" spans="3:9">
      <c r="C131" s="13"/>
      <c r="D131" s="5"/>
      <c r="E131" s="6"/>
      <c r="F131" s="111"/>
      <c r="G131" s="6"/>
      <c r="H131" s="4"/>
      <c r="I131" s="112"/>
    </row>
    <row r="132" spans="3:9">
      <c r="C132" s="72"/>
      <c r="D132" s="113" t="s">
        <v>699</v>
      </c>
      <c r="E132" s="114"/>
      <c r="F132" s="115"/>
      <c r="G132" s="114"/>
      <c r="H132" s="116">
        <f>I129</f>
        <v>113.3</v>
      </c>
      <c r="I132" s="113" t="s">
        <v>63</v>
      </c>
    </row>
    <row r="134" spans="3:9">
      <c r="C134" s="105" t="s">
        <v>525</v>
      </c>
      <c r="D134" s="105" t="s">
        <v>526</v>
      </c>
      <c r="E134" s="106" t="s">
        <v>697</v>
      </c>
      <c r="F134" s="105" t="s">
        <v>710</v>
      </c>
      <c r="G134" s="106" t="s">
        <v>711</v>
      </c>
      <c r="H134" s="105" t="s">
        <v>712</v>
      </c>
      <c r="I134" s="107" t="s">
        <v>63</v>
      </c>
    </row>
    <row r="135" spans="3:9" ht="36.75">
      <c r="C135" s="108" t="s">
        <v>783</v>
      </c>
      <c r="D135" s="109" t="s">
        <v>784</v>
      </c>
      <c r="E135" s="6"/>
      <c r="F135" s="110"/>
      <c r="G135" s="82"/>
      <c r="H135" s="111"/>
      <c r="I135" s="110">
        <f>132.9+328</f>
        <v>460.9</v>
      </c>
    </row>
    <row r="136" spans="3:9">
      <c r="C136" s="13" t="s">
        <v>785</v>
      </c>
      <c r="D136" s="5" t="s">
        <v>779</v>
      </c>
      <c r="E136" s="6"/>
      <c r="F136" s="111"/>
      <c r="G136" s="6"/>
      <c r="H136" s="4"/>
      <c r="I136" s="112"/>
    </row>
    <row r="137" spans="3:9">
      <c r="C137" s="72"/>
      <c r="D137" s="113" t="s">
        <v>699</v>
      </c>
      <c r="E137" s="114"/>
      <c r="F137" s="115"/>
      <c r="G137" s="114"/>
      <c r="H137" s="116">
        <f>I135</f>
        <v>460.9</v>
      </c>
      <c r="I137" s="113"/>
    </row>
    <row r="139" spans="3:9">
      <c r="C139" s="105" t="s">
        <v>525</v>
      </c>
      <c r="D139" s="105" t="s">
        <v>526</v>
      </c>
      <c r="E139" s="106" t="s">
        <v>697</v>
      </c>
      <c r="F139" s="105" t="s">
        <v>710</v>
      </c>
      <c r="G139" s="106" t="s">
        <v>711</v>
      </c>
      <c r="H139" s="105" t="s">
        <v>712</v>
      </c>
      <c r="I139" s="107" t="s">
        <v>63</v>
      </c>
    </row>
    <row r="140" spans="3:9" ht="36.75">
      <c r="C140" s="108" t="s">
        <v>786</v>
      </c>
      <c r="D140" s="109" t="s">
        <v>787</v>
      </c>
      <c r="E140" s="6"/>
      <c r="F140" s="110"/>
      <c r="G140" s="82"/>
      <c r="H140" s="111"/>
      <c r="I140" s="110">
        <f>292.1+124.4</f>
        <v>416.5</v>
      </c>
    </row>
    <row r="141" spans="3:9">
      <c r="C141" s="13" t="s">
        <v>788</v>
      </c>
      <c r="D141" s="5" t="s">
        <v>779</v>
      </c>
      <c r="E141" s="6"/>
      <c r="F141" s="111"/>
      <c r="G141" s="6"/>
      <c r="H141" s="4"/>
      <c r="I141" s="112"/>
    </row>
    <row r="142" spans="3:9">
      <c r="C142" s="72"/>
      <c r="D142" s="113" t="s">
        <v>699</v>
      </c>
      <c r="E142" s="114"/>
      <c r="F142" s="115"/>
      <c r="G142" s="114"/>
      <c r="H142" s="116">
        <f>I140</f>
        <v>416.5</v>
      </c>
      <c r="I142" s="113"/>
    </row>
    <row r="144" spans="3:9">
      <c r="C144" s="105" t="s">
        <v>525</v>
      </c>
      <c r="D144" s="105" t="s">
        <v>526</v>
      </c>
      <c r="E144" s="106" t="s">
        <v>697</v>
      </c>
      <c r="F144" s="105" t="s">
        <v>710</v>
      </c>
      <c r="G144" s="106" t="s">
        <v>711</v>
      </c>
      <c r="H144" s="105" t="s">
        <v>712</v>
      </c>
      <c r="I144" s="107" t="s">
        <v>63</v>
      </c>
    </row>
    <row r="145" spans="3:9" ht="36.75">
      <c r="C145" s="108" t="s">
        <v>789</v>
      </c>
      <c r="D145" s="109" t="s">
        <v>790</v>
      </c>
      <c r="E145" s="6"/>
      <c r="F145" s="110"/>
      <c r="G145" s="82"/>
      <c r="H145" s="111"/>
      <c r="I145" s="110">
        <v>151.5</v>
      </c>
    </row>
    <row r="146" spans="3:9">
      <c r="C146" s="13" t="s">
        <v>791</v>
      </c>
      <c r="D146" s="5" t="s">
        <v>779</v>
      </c>
      <c r="E146" s="6"/>
      <c r="F146" s="111"/>
      <c r="G146" s="6"/>
      <c r="H146" s="4"/>
      <c r="I146" s="112"/>
    </row>
    <row r="147" spans="3:9">
      <c r="C147" s="72"/>
      <c r="D147" s="113" t="s">
        <v>699</v>
      </c>
      <c r="E147" s="114"/>
      <c r="F147" s="115"/>
      <c r="G147" s="114"/>
      <c r="H147" s="116">
        <f>I145</f>
        <v>151.5</v>
      </c>
      <c r="I147" s="113"/>
    </row>
    <row r="148" spans="3:9">
      <c r="C148" s="124"/>
      <c r="D148" s="104"/>
      <c r="E148" s="125"/>
      <c r="F148" s="126"/>
      <c r="G148" s="125"/>
      <c r="H148" s="127"/>
      <c r="I148" s="104"/>
    </row>
    <row r="149" spans="3:9">
      <c r="C149" s="105" t="s">
        <v>525</v>
      </c>
      <c r="D149" s="105" t="s">
        <v>526</v>
      </c>
      <c r="E149" s="106" t="s">
        <v>697</v>
      </c>
      <c r="F149" s="105" t="s">
        <v>710</v>
      </c>
      <c r="G149" s="106" t="s">
        <v>711</v>
      </c>
      <c r="H149" s="105" t="s">
        <v>712</v>
      </c>
      <c r="I149" s="107" t="s">
        <v>63</v>
      </c>
    </row>
    <row r="150" spans="3:9" ht="36.75">
      <c r="C150" s="108" t="s">
        <v>792</v>
      </c>
      <c r="D150" s="109" t="s">
        <v>793</v>
      </c>
      <c r="E150" s="6"/>
      <c r="F150" s="110"/>
      <c r="G150" s="82"/>
      <c r="H150" s="111"/>
      <c r="I150" s="110">
        <v>24.9</v>
      </c>
    </row>
    <row r="151" spans="3:9">
      <c r="C151" s="13" t="s">
        <v>794</v>
      </c>
      <c r="D151" s="5" t="s">
        <v>779</v>
      </c>
      <c r="E151" s="6"/>
      <c r="F151" s="111"/>
      <c r="G151" s="6"/>
      <c r="H151" s="4"/>
      <c r="I151" s="112"/>
    </row>
    <row r="152" spans="3:9">
      <c r="C152" s="72"/>
      <c r="D152" s="113" t="s">
        <v>699</v>
      </c>
      <c r="E152" s="114"/>
      <c r="F152" s="115"/>
      <c r="G152" s="114"/>
      <c r="H152" s="116">
        <f>I150</f>
        <v>24.9</v>
      </c>
      <c r="I152" s="113"/>
    </row>
    <row r="154" spans="3:9">
      <c r="C154" s="105" t="s">
        <v>525</v>
      </c>
      <c r="D154" s="105" t="s">
        <v>526</v>
      </c>
      <c r="E154" s="106" t="s">
        <v>697</v>
      </c>
      <c r="F154" s="105" t="s">
        <v>710</v>
      </c>
      <c r="G154" s="106" t="s">
        <v>711</v>
      </c>
      <c r="H154" s="105" t="s">
        <v>712</v>
      </c>
      <c r="I154" s="107" t="s">
        <v>63</v>
      </c>
    </row>
    <row r="155" spans="3:9" ht="36.75">
      <c r="C155" s="108" t="s">
        <v>795</v>
      </c>
      <c r="D155" s="109" t="s">
        <v>796</v>
      </c>
      <c r="E155" s="6"/>
      <c r="F155" s="110"/>
      <c r="G155" s="82"/>
      <c r="H155" s="111"/>
      <c r="I155" s="110">
        <f>20.5+70.5</f>
        <v>91</v>
      </c>
    </row>
    <row r="156" spans="3:9">
      <c r="C156" s="13" t="s">
        <v>797</v>
      </c>
      <c r="D156" s="5" t="s">
        <v>779</v>
      </c>
      <c r="E156" s="6"/>
      <c r="F156" s="111"/>
      <c r="G156" s="6"/>
      <c r="H156" s="4"/>
      <c r="I156" s="112"/>
    </row>
    <row r="157" spans="3:9">
      <c r="C157" s="72"/>
      <c r="D157" s="113" t="s">
        <v>699</v>
      </c>
      <c r="E157" s="114"/>
      <c r="F157" s="115"/>
      <c r="G157" s="114"/>
      <c r="H157" s="116">
        <f>I155</f>
        <v>91</v>
      </c>
      <c r="I157" s="113"/>
    </row>
    <row r="159" spans="3:9">
      <c r="C159" s="105" t="s">
        <v>525</v>
      </c>
      <c r="D159" s="105" t="s">
        <v>526</v>
      </c>
      <c r="E159" s="106" t="s">
        <v>697</v>
      </c>
      <c r="F159" s="105" t="s">
        <v>710</v>
      </c>
      <c r="G159" s="106" t="s">
        <v>711</v>
      </c>
      <c r="H159" s="105" t="s">
        <v>712</v>
      </c>
      <c r="I159" s="107" t="s">
        <v>729</v>
      </c>
    </row>
    <row r="160" spans="3:9" ht="24.75">
      <c r="C160" s="108" t="s">
        <v>798</v>
      </c>
      <c r="D160" s="109" t="s">
        <v>799</v>
      </c>
      <c r="E160" s="6"/>
      <c r="F160" s="110"/>
      <c r="G160" s="82"/>
      <c r="H160" s="111"/>
      <c r="I160" s="110">
        <f>0.78+2.61</f>
        <v>3.3899999999999997</v>
      </c>
    </row>
    <row r="161" spans="3:9">
      <c r="C161" s="13" t="s">
        <v>800</v>
      </c>
      <c r="D161" s="5" t="s">
        <v>779</v>
      </c>
      <c r="E161" s="6"/>
      <c r="F161" s="111"/>
      <c r="G161" s="6"/>
      <c r="H161" s="4"/>
      <c r="I161" s="112"/>
    </row>
    <row r="162" spans="3:9">
      <c r="C162" s="72"/>
      <c r="D162" s="113" t="s">
        <v>699</v>
      </c>
      <c r="E162" s="114"/>
      <c r="F162" s="115"/>
      <c r="G162" s="114"/>
      <c r="H162" s="116">
        <f>I160</f>
        <v>3.3899999999999997</v>
      </c>
      <c r="I162" s="113" t="s">
        <v>732</v>
      </c>
    </row>
    <row r="164" spans="3:9">
      <c r="C164" s="105" t="s">
        <v>525</v>
      </c>
      <c r="D164" s="105" t="s">
        <v>526</v>
      </c>
      <c r="E164" s="106" t="s">
        <v>697</v>
      </c>
      <c r="F164" s="105" t="s">
        <v>710</v>
      </c>
      <c r="G164" s="106" t="s">
        <v>711</v>
      </c>
      <c r="H164" s="105" t="s">
        <v>712</v>
      </c>
      <c r="I164" s="107" t="s">
        <v>729</v>
      </c>
    </row>
    <row r="165" spans="3:9" ht="24.75">
      <c r="C165" s="108" t="s">
        <v>801</v>
      </c>
      <c r="D165" s="128" t="s">
        <v>802</v>
      </c>
      <c r="E165" s="6"/>
      <c r="F165" s="110"/>
      <c r="G165" s="82"/>
      <c r="H165" s="111"/>
      <c r="I165" s="110">
        <f>10.97+6.5</f>
        <v>17.47</v>
      </c>
    </row>
    <row r="166" spans="3:9">
      <c r="C166" s="13" t="s">
        <v>803</v>
      </c>
      <c r="D166" s="5" t="s">
        <v>779</v>
      </c>
      <c r="E166" s="6"/>
      <c r="F166" s="111"/>
      <c r="G166" s="6"/>
      <c r="H166" s="4"/>
      <c r="I166" s="112"/>
    </row>
    <row r="167" spans="3:9">
      <c r="C167" s="72"/>
      <c r="D167" s="113" t="s">
        <v>699</v>
      </c>
      <c r="E167" s="114"/>
      <c r="F167" s="115"/>
      <c r="G167" s="114"/>
      <c r="H167" s="116">
        <f>I165</f>
        <v>17.47</v>
      </c>
      <c r="I167" s="113" t="s">
        <v>732</v>
      </c>
    </row>
    <row r="168" spans="3:9">
      <c r="C168" s="124"/>
      <c r="D168" s="104"/>
      <c r="E168" s="125"/>
      <c r="F168" s="126"/>
      <c r="G168" s="125"/>
      <c r="H168" s="127"/>
      <c r="I168" s="104"/>
    </row>
    <row r="169" spans="3:9" ht="30">
      <c r="C169" s="105" t="s">
        <v>525</v>
      </c>
      <c r="D169" s="105" t="s">
        <v>526</v>
      </c>
      <c r="E169" s="106" t="s">
        <v>697</v>
      </c>
      <c r="F169" s="105" t="s">
        <v>710</v>
      </c>
      <c r="G169" s="106" t="s">
        <v>711</v>
      </c>
      <c r="H169" s="105" t="s">
        <v>712</v>
      </c>
      <c r="I169" s="107" t="s">
        <v>713</v>
      </c>
    </row>
    <row r="170" spans="3:9" ht="36.75">
      <c r="C170" s="108" t="s">
        <v>804</v>
      </c>
      <c r="D170" s="128" t="s">
        <v>805</v>
      </c>
      <c r="E170" s="6"/>
      <c r="F170" s="110"/>
      <c r="G170" s="82"/>
      <c r="H170" s="111"/>
      <c r="I170" s="110"/>
    </row>
    <row r="171" spans="3:9">
      <c r="C171" s="13" t="s">
        <v>806</v>
      </c>
      <c r="D171" s="5"/>
      <c r="E171" s="6"/>
      <c r="F171" s="111">
        <v>1.2</v>
      </c>
      <c r="G171" s="6">
        <v>1</v>
      </c>
      <c r="H171" s="4"/>
      <c r="I171" s="112">
        <f>G171*F171</f>
        <v>1.2</v>
      </c>
    </row>
    <row r="172" spans="3:9">
      <c r="C172" s="13"/>
      <c r="D172" s="5"/>
      <c r="E172" s="6"/>
      <c r="F172" s="111">
        <v>2.0499999999999998</v>
      </c>
      <c r="G172" s="6">
        <v>1.85</v>
      </c>
      <c r="H172" s="4"/>
      <c r="I172" s="112">
        <f t="shared" ref="I172:I202" si="0">G172*F172</f>
        <v>3.7925</v>
      </c>
    </row>
    <row r="173" spans="3:9">
      <c r="C173" s="13"/>
      <c r="D173" s="5"/>
      <c r="E173" s="6"/>
      <c r="F173" s="111">
        <v>1.1499999999999999</v>
      </c>
      <c r="G173" s="6">
        <v>0.9</v>
      </c>
      <c r="H173" s="4"/>
      <c r="I173" s="112">
        <f t="shared" si="0"/>
        <v>1.0349999999999999</v>
      </c>
    </row>
    <row r="174" spans="3:9">
      <c r="C174" s="13"/>
      <c r="D174" s="5"/>
      <c r="E174" s="6"/>
      <c r="F174" s="111">
        <v>1.25</v>
      </c>
      <c r="G174" s="6">
        <v>1.05</v>
      </c>
      <c r="H174" s="4"/>
      <c r="I174" s="112">
        <f t="shared" si="0"/>
        <v>1.3125</v>
      </c>
    </row>
    <row r="175" spans="3:9">
      <c r="C175" s="13"/>
      <c r="D175" s="5"/>
      <c r="E175" s="6"/>
      <c r="F175" s="111">
        <v>1.4</v>
      </c>
      <c r="G175" s="6">
        <v>1.1499999999999999</v>
      </c>
      <c r="H175" s="4"/>
      <c r="I175" s="112">
        <f t="shared" si="0"/>
        <v>1.6099999999999999</v>
      </c>
    </row>
    <row r="176" spans="3:9">
      <c r="C176" s="13"/>
      <c r="D176" s="5"/>
      <c r="E176" s="6"/>
      <c r="F176" s="111">
        <v>1.1499999999999999</v>
      </c>
      <c r="G176" s="6">
        <v>0.9</v>
      </c>
      <c r="H176" s="4"/>
      <c r="I176" s="112">
        <f t="shared" si="0"/>
        <v>1.0349999999999999</v>
      </c>
    </row>
    <row r="177" spans="3:9">
      <c r="C177" s="13"/>
      <c r="D177" s="5"/>
      <c r="E177" s="6"/>
      <c r="F177" s="111">
        <v>1.1499999999999999</v>
      </c>
      <c r="G177" s="6">
        <v>0.9</v>
      </c>
      <c r="H177" s="4"/>
      <c r="I177" s="112">
        <f t="shared" si="0"/>
        <v>1.0349999999999999</v>
      </c>
    </row>
    <row r="178" spans="3:9">
      <c r="C178" s="13"/>
      <c r="D178" s="5"/>
      <c r="E178" s="6"/>
      <c r="F178" s="111">
        <v>1.1499999999999999</v>
      </c>
      <c r="G178" s="6">
        <v>0.9</v>
      </c>
      <c r="H178" s="4"/>
      <c r="I178" s="112">
        <f t="shared" si="0"/>
        <v>1.0349999999999999</v>
      </c>
    </row>
    <row r="179" spans="3:9">
      <c r="C179" s="13"/>
      <c r="D179" s="5"/>
      <c r="E179" s="6"/>
      <c r="F179" s="111">
        <v>1.1499999999999999</v>
      </c>
      <c r="G179" s="6">
        <v>0.9</v>
      </c>
      <c r="H179" s="4"/>
      <c r="I179" s="112">
        <f t="shared" si="0"/>
        <v>1.0349999999999999</v>
      </c>
    </row>
    <row r="180" spans="3:9">
      <c r="C180" s="13"/>
      <c r="D180" s="5"/>
      <c r="E180" s="6"/>
      <c r="F180" s="111">
        <v>1.6</v>
      </c>
      <c r="G180" s="6">
        <v>1.1499999999999999</v>
      </c>
      <c r="H180" s="4"/>
      <c r="I180" s="112">
        <f t="shared" si="0"/>
        <v>1.8399999999999999</v>
      </c>
    </row>
    <row r="181" spans="3:9">
      <c r="C181" s="13"/>
      <c r="D181" s="5"/>
      <c r="E181" s="6"/>
      <c r="F181" s="111">
        <v>1.1499999999999999</v>
      </c>
      <c r="G181" s="6">
        <v>0.9</v>
      </c>
      <c r="H181" s="4"/>
      <c r="I181" s="112">
        <f t="shared" si="0"/>
        <v>1.0349999999999999</v>
      </c>
    </row>
    <row r="182" spans="3:9">
      <c r="C182" s="13"/>
      <c r="D182" s="5"/>
      <c r="E182" s="6"/>
      <c r="F182" s="111">
        <v>1.05</v>
      </c>
      <c r="G182" s="6">
        <v>0.75</v>
      </c>
      <c r="H182" s="4"/>
      <c r="I182" s="112">
        <f t="shared" si="0"/>
        <v>0.78750000000000009</v>
      </c>
    </row>
    <row r="183" spans="3:9">
      <c r="C183" s="13"/>
      <c r="D183" s="5"/>
      <c r="E183" s="6"/>
      <c r="F183" s="111">
        <v>1.05</v>
      </c>
      <c r="G183" s="6">
        <v>0.75</v>
      </c>
      <c r="H183" s="4"/>
      <c r="I183" s="112">
        <f t="shared" si="0"/>
        <v>0.78750000000000009</v>
      </c>
    </row>
    <row r="184" spans="3:9">
      <c r="C184" s="13"/>
      <c r="D184" s="5"/>
      <c r="E184" s="6"/>
      <c r="F184" s="111">
        <v>1.55</v>
      </c>
      <c r="G184" s="6">
        <v>1.35</v>
      </c>
      <c r="H184" s="4"/>
      <c r="I184" s="112">
        <f t="shared" si="0"/>
        <v>2.0925000000000002</v>
      </c>
    </row>
    <row r="185" spans="3:9">
      <c r="C185" s="13"/>
      <c r="D185" s="5"/>
      <c r="E185" s="6"/>
      <c r="F185" s="111">
        <v>0.85</v>
      </c>
      <c r="G185" s="6">
        <v>0.6</v>
      </c>
      <c r="H185" s="4"/>
      <c r="I185" s="112">
        <f t="shared" si="0"/>
        <v>0.51</v>
      </c>
    </row>
    <row r="186" spans="3:9">
      <c r="C186" s="13"/>
      <c r="D186" s="5"/>
      <c r="E186" s="6"/>
      <c r="F186" s="111">
        <v>0.85</v>
      </c>
      <c r="G186" s="6">
        <v>0.6</v>
      </c>
      <c r="H186" s="4"/>
      <c r="I186" s="112">
        <f t="shared" si="0"/>
        <v>0.51</v>
      </c>
    </row>
    <row r="187" spans="3:9">
      <c r="C187" s="13"/>
      <c r="D187" s="5"/>
      <c r="E187" s="6"/>
      <c r="F187" s="111">
        <v>1.55</v>
      </c>
      <c r="G187" s="6">
        <v>1.35</v>
      </c>
      <c r="H187" s="4"/>
      <c r="I187" s="112">
        <f t="shared" si="0"/>
        <v>2.0925000000000002</v>
      </c>
    </row>
    <row r="188" spans="3:9">
      <c r="C188" s="13"/>
      <c r="D188" s="5"/>
      <c r="E188" s="6"/>
      <c r="F188" s="111">
        <v>0.85</v>
      </c>
      <c r="G188" s="6">
        <v>0.6</v>
      </c>
      <c r="H188" s="4"/>
      <c r="I188" s="112">
        <f t="shared" si="0"/>
        <v>0.51</v>
      </c>
    </row>
    <row r="189" spans="3:9">
      <c r="C189" s="13"/>
      <c r="D189" s="5"/>
      <c r="E189" s="6"/>
      <c r="F189" s="111">
        <v>0.85</v>
      </c>
      <c r="G189" s="6">
        <v>0.6</v>
      </c>
      <c r="H189" s="4"/>
      <c r="I189" s="112">
        <f t="shared" si="0"/>
        <v>0.51</v>
      </c>
    </row>
    <row r="190" spans="3:9">
      <c r="C190" s="13"/>
      <c r="D190" s="5"/>
      <c r="E190" s="6"/>
      <c r="F190" s="111">
        <v>1.5</v>
      </c>
      <c r="G190" s="6">
        <v>1.35</v>
      </c>
      <c r="H190" s="4"/>
      <c r="I190" s="112">
        <f t="shared" si="0"/>
        <v>2.0250000000000004</v>
      </c>
    </row>
    <row r="191" spans="3:9">
      <c r="C191" s="13"/>
      <c r="D191" s="5"/>
      <c r="E191" s="6"/>
      <c r="F191" s="111">
        <v>1.4</v>
      </c>
      <c r="G191" s="6">
        <v>1.2</v>
      </c>
      <c r="H191" s="4"/>
      <c r="I191" s="112">
        <f t="shared" si="0"/>
        <v>1.68</v>
      </c>
    </row>
    <row r="192" spans="3:9">
      <c r="C192" s="13"/>
      <c r="D192" s="5"/>
      <c r="E192" s="6"/>
      <c r="F192" s="111">
        <v>0.85</v>
      </c>
      <c r="G192" s="6">
        <v>0.6</v>
      </c>
      <c r="H192" s="4"/>
      <c r="I192" s="112">
        <f t="shared" si="0"/>
        <v>0.51</v>
      </c>
    </row>
    <row r="193" spans="3:12">
      <c r="C193" s="13"/>
      <c r="D193" s="5"/>
      <c r="E193" s="6"/>
      <c r="F193" s="111">
        <v>0.9</v>
      </c>
      <c r="G193" s="6">
        <v>0.65</v>
      </c>
      <c r="H193" s="4"/>
      <c r="I193" s="112">
        <f t="shared" si="0"/>
        <v>0.58500000000000008</v>
      </c>
    </row>
    <row r="194" spans="3:12">
      <c r="C194" s="13"/>
      <c r="D194" s="5"/>
      <c r="E194" s="6"/>
      <c r="F194" s="111">
        <v>0.85</v>
      </c>
      <c r="G194" s="6">
        <v>0.6</v>
      </c>
      <c r="H194" s="4"/>
      <c r="I194" s="112">
        <f t="shared" si="0"/>
        <v>0.51</v>
      </c>
      <c r="L194" s="68"/>
    </row>
    <row r="195" spans="3:12">
      <c r="C195" s="13"/>
      <c r="D195" s="5"/>
      <c r="E195" s="6"/>
      <c r="F195" s="111">
        <v>0.85</v>
      </c>
      <c r="G195" s="6">
        <v>0.6</v>
      </c>
      <c r="H195" s="4"/>
      <c r="I195" s="112">
        <f t="shared" si="0"/>
        <v>0.51</v>
      </c>
    </row>
    <row r="196" spans="3:12">
      <c r="C196" s="13"/>
      <c r="D196" s="5"/>
      <c r="E196" s="6"/>
      <c r="F196" s="111">
        <v>2.1</v>
      </c>
      <c r="G196" s="6">
        <v>1.85</v>
      </c>
      <c r="H196" s="4"/>
      <c r="I196" s="112">
        <f t="shared" si="0"/>
        <v>3.8850000000000002</v>
      </c>
    </row>
    <row r="197" spans="3:12">
      <c r="C197" s="13"/>
      <c r="D197" s="5"/>
      <c r="E197" s="6"/>
      <c r="F197" s="111">
        <v>0.85</v>
      </c>
      <c r="G197" s="6">
        <v>0.6</v>
      </c>
      <c r="H197" s="4"/>
      <c r="I197" s="112">
        <f t="shared" si="0"/>
        <v>0.51</v>
      </c>
    </row>
    <row r="198" spans="3:12">
      <c r="C198" s="13"/>
      <c r="D198" s="5"/>
      <c r="E198" s="6"/>
      <c r="F198" s="111">
        <v>1.55</v>
      </c>
      <c r="G198" s="6">
        <v>1.35</v>
      </c>
      <c r="H198" s="4"/>
      <c r="I198" s="112">
        <f t="shared" si="0"/>
        <v>2.0925000000000002</v>
      </c>
    </row>
    <row r="199" spans="3:12">
      <c r="C199" s="13"/>
      <c r="D199" s="5"/>
      <c r="E199" s="6"/>
      <c r="F199" s="111">
        <v>0.85</v>
      </c>
      <c r="G199" s="6">
        <v>0.6</v>
      </c>
      <c r="H199" s="4"/>
      <c r="I199" s="112">
        <f t="shared" si="0"/>
        <v>0.51</v>
      </c>
    </row>
    <row r="200" spans="3:12">
      <c r="C200" s="13"/>
      <c r="D200" s="5"/>
      <c r="E200" s="6"/>
      <c r="F200" s="111">
        <v>0.85</v>
      </c>
      <c r="G200" s="6">
        <v>0.6</v>
      </c>
      <c r="H200" s="4"/>
      <c r="I200" s="112">
        <f t="shared" si="0"/>
        <v>0.51</v>
      </c>
    </row>
    <row r="201" spans="3:12">
      <c r="C201" s="13"/>
      <c r="D201" s="5"/>
      <c r="E201" s="6"/>
      <c r="F201" s="111">
        <v>1.5</v>
      </c>
      <c r="G201" s="6">
        <v>1.35</v>
      </c>
      <c r="H201" s="4"/>
      <c r="I201" s="112">
        <f t="shared" si="0"/>
        <v>2.0250000000000004</v>
      </c>
    </row>
    <row r="202" spans="3:12">
      <c r="C202" s="13"/>
      <c r="D202" s="5"/>
      <c r="E202" s="6"/>
      <c r="F202" s="111">
        <v>1.4</v>
      </c>
      <c r="G202" s="6">
        <v>1.2</v>
      </c>
      <c r="H202" s="4"/>
      <c r="I202" s="112">
        <f t="shared" si="0"/>
        <v>1.68</v>
      </c>
    </row>
    <row r="203" spans="3:12">
      <c r="C203" s="13"/>
      <c r="D203" s="5"/>
      <c r="E203" s="6"/>
      <c r="F203" s="111"/>
      <c r="G203" s="6"/>
      <c r="H203" s="4"/>
      <c r="I203" s="112"/>
    </row>
    <row r="204" spans="3:12">
      <c r="C204" s="72"/>
      <c r="D204" s="113" t="s">
        <v>699</v>
      </c>
      <c r="E204" s="114"/>
      <c r="F204" s="115"/>
      <c r="G204" s="114"/>
      <c r="H204" s="116">
        <f>SUM(I171:I202)</f>
        <v>40.797500000000014</v>
      </c>
      <c r="I204" s="113" t="s">
        <v>9</v>
      </c>
    </row>
    <row r="205" spans="3:12">
      <c r="C205" s="124"/>
      <c r="D205" s="104"/>
      <c r="E205" s="125"/>
      <c r="F205" s="126"/>
      <c r="G205" s="125"/>
      <c r="H205" s="127"/>
      <c r="I205" s="104"/>
    </row>
    <row r="206" spans="3:12">
      <c r="C206" s="90" t="s">
        <v>807</v>
      </c>
      <c r="D206" s="104" t="s">
        <v>808</v>
      </c>
      <c r="G206" s="1"/>
    </row>
    <row r="208" spans="3:12">
      <c r="C208" s="105" t="s">
        <v>525</v>
      </c>
      <c r="D208" s="105" t="s">
        <v>526</v>
      </c>
      <c r="E208" s="106" t="s">
        <v>697</v>
      </c>
      <c r="F208" s="105" t="s">
        <v>710</v>
      </c>
      <c r="G208" s="106" t="s">
        <v>711</v>
      </c>
      <c r="H208" s="105" t="s">
        <v>712</v>
      </c>
      <c r="I208" s="107" t="s">
        <v>63</v>
      </c>
    </row>
    <row r="209" spans="3:9" ht="36.75">
      <c r="C209" s="108" t="s">
        <v>809</v>
      </c>
      <c r="D209" s="109" t="s">
        <v>793</v>
      </c>
      <c r="E209" s="6"/>
      <c r="F209" s="110"/>
      <c r="G209" s="82"/>
      <c r="H209" s="111"/>
      <c r="I209" s="110">
        <v>0.6</v>
      </c>
    </row>
    <row r="210" spans="3:9">
      <c r="C210" s="13" t="s">
        <v>794</v>
      </c>
      <c r="D210" s="5" t="s">
        <v>779</v>
      </c>
      <c r="E210" s="6"/>
      <c r="F210" s="111"/>
      <c r="G210" s="6"/>
      <c r="H210" s="4"/>
      <c r="I210" s="112"/>
    </row>
    <row r="211" spans="3:9">
      <c r="C211" s="72"/>
      <c r="D211" s="113" t="s">
        <v>699</v>
      </c>
      <c r="E211" s="114"/>
      <c r="F211" s="115"/>
      <c r="G211" s="114"/>
      <c r="H211" s="116">
        <f>I209</f>
        <v>0.6</v>
      </c>
      <c r="I211" s="113" t="s">
        <v>63</v>
      </c>
    </row>
    <row r="213" spans="3:9">
      <c r="C213" s="105" t="s">
        <v>525</v>
      </c>
      <c r="D213" s="105" t="s">
        <v>526</v>
      </c>
      <c r="E213" s="106" t="s">
        <v>697</v>
      </c>
      <c r="F213" s="105" t="s">
        <v>710</v>
      </c>
      <c r="G213" s="106" t="s">
        <v>711</v>
      </c>
      <c r="H213" s="105" t="s">
        <v>712</v>
      </c>
      <c r="I213" s="107" t="s">
        <v>63</v>
      </c>
    </row>
    <row r="214" spans="3:9" ht="36.75">
      <c r="C214" s="108" t="s">
        <v>810</v>
      </c>
      <c r="D214" s="109" t="s">
        <v>781</v>
      </c>
      <c r="E214" s="6"/>
      <c r="F214" s="110"/>
      <c r="G214" s="82"/>
      <c r="H214" s="111"/>
      <c r="I214" s="110">
        <v>5.2</v>
      </c>
    </row>
    <row r="215" spans="3:9">
      <c r="C215" s="13" t="s">
        <v>782</v>
      </c>
      <c r="D215" s="5" t="s">
        <v>779</v>
      </c>
      <c r="E215" s="6"/>
      <c r="F215" s="111"/>
      <c r="G215" s="6"/>
      <c r="H215" s="4"/>
      <c r="I215" s="112"/>
    </row>
    <row r="216" spans="3:9">
      <c r="C216" s="72"/>
      <c r="D216" s="113" t="s">
        <v>699</v>
      </c>
      <c r="E216" s="114"/>
      <c r="F216" s="115"/>
      <c r="G216" s="114"/>
      <c r="H216" s="116">
        <f>I214</f>
        <v>5.2</v>
      </c>
      <c r="I216" s="113" t="s">
        <v>63</v>
      </c>
    </row>
    <row r="218" spans="3:9">
      <c r="C218" s="105" t="s">
        <v>525</v>
      </c>
      <c r="D218" s="105" t="s">
        <v>526</v>
      </c>
      <c r="E218" s="106" t="s">
        <v>697</v>
      </c>
      <c r="F218" s="105" t="s">
        <v>710</v>
      </c>
      <c r="G218" s="106" t="s">
        <v>711</v>
      </c>
      <c r="H218" s="105" t="s">
        <v>712</v>
      </c>
      <c r="I218" s="107" t="s">
        <v>63</v>
      </c>
    </row>
    <row r="219" spans="3:9" ht="36.75">
      <c r="C219" s="108" t="s">
        <v>811</v>
      </c>
      <c r="D219" s="109" t="s">
        <v>784</v>
      </c>
      <c r="E219" s="6"/>
      <c r="F219" s="110"/>
      <c r="G219" s="82"/>
      <c r="H219" s="111"/>
      <c r="I219" s="110">
        <f>382.1+193.1</f>
        <v>575.20000000000005</v>
      </c>
    </row>
    <row r="220" spans="3:9">
      <c r="C220" s="13" t="s">
        <v>785</v>
      </c>
      <c r="D220" s="5" t="s">
        <v>779</v>
      </c>
      <c r="E220" s="6"/>
      <c r="F220" s="111"/>
      <c r="G220" s="6"/>
      <c r="H220" s="4"/>
      <c r="I220" s="112"/>
    </row>
    <row r="221" spans="3:9">
      <c r="C221" s="72"/>
      <c r="D221" s="113" t="s">
        <v>699</v>
      </c>
      <c r="E221" s="114"/>
      <c r="F221" s="115"/>
      <c r="G221" s="114"/>
      <c r="H221" s="116">
        <f>I219</f>
        <v>575.20000000000005</v>
      </c>
      <c r="I221" s="113" t="s">
        <v>63</v>
      </c>
    </row>
    <row r="223" spans="3:9">
      <c r="C223" s="105" t="s">
        <v>525</v>
      </c>
      <c r="D223" s="105" t="s">
        <v>526</v>
      </c>
      <c r="E223" s="106" t="s">
        <v>697</v>
      </c>
      <c r="F223" s="105" t="s">
        <v>710</v>
      </c>
      <c r="G223" s="106" t="s">
        <v>711</v>
      </c>
      <c r="H223" s="105" t="s">
        <v>712</v>
      </c>
      <c r="I223" s="107" t="s">
        <v>63</v>
      </c>
    </row>
    <row r="224" spans="3:9" ht="36.75">
      <c r="C224" s="108" t="s">
        <v>812</v>
      </c>
      <c r="D224" s="109" t="s">
        <v>813</v>
      </c>
      <c r="E224" s="6"/>
      <c r="F224" s="110"/>
      <c r="G224" s="82"/>
      <c r="H224" s="111"/>
      <c r="I224" s="110">
        <f>115.1+31.3</f>
        <v>146.4</v>
      </c>
    </row>
    <row r="225" spans="3:9">
      <c r="C225" s="13" t="s">
        <v>788</v>
      </c>
      <c r="D225" s="5" t="s">
        <v>779</v>
      </c>
      <c r="E225" s="6"/>
      <c r="F225" s="111"/>
      <c r="G225" s="6"/>
      <c r="H225" s="4"/>
      <c r="I225" s="112"/>
    </row>
    <row r="226" spans="3:9">
      <c r="C226" s="72"/>
      <c r="D226" s="113" t="s">
        <v>699</v>
      </c>
      <c r="E226" s="114"/>
      <c r="F226" s="115"/>
      <c r="G226" s="114"/>
      <c r="H226" s="116">
        <f>I224</f>
        <v>146.4</v>
      </c>
      <c r="I226" s="113" t="s">
        <v>63</v>
      </c>
    </row>
    <row r="228" spans="3:9">
      <c r="C228" s="105" t="s">
        <v>525</v>
      </c>
      <c r="D228" s="105" t="s">
        <v>526</v>
      </c>
      <c r="E228" s="106" t="s">
        <v>697</v>
      </c>
      <c r="F228" s="105" t="s">
        <v>710</v>
      </c>
      <c r="G228" s="106" t="s">
        <v>711</v>
      </c>
      <c r="H228" s="105" t="s">
        <v>712</v>
      </c>
      <c r="I228" s="107" t="s">
        <v>63</v>
      </c>
    </row>
    <row r="229" spans="3:9" ht="36.75">
      <c r="C229" s="108" t="s">
        <v>814</v>
      </c>
      <c r="D229" s="109" t="s">
        <v>796</v>
      </c>
      <c r="E229" s="6"/>
      <c r="F229" s="110"/>
      <c r="G229" s="82"/>
      <c r="H229" s="111"/>
      <c r="I229" s="110">
        <f>126.8+59</f>
        <v>185.8</v>
      </c>
    </row>
    <row r="230" spans="3:9">
      <c r="C230" s="13" t="s">
        <v>797</v>
      </c>
      <c r="D230" s="5" t="s">
        <v>779</v>
      </c>
      <c r="E230" s="6"/>
      <c r="F230" s="111"/>
      <c r="G230" s="6"/>
      <c r="H230" s="4"/>
      <c r="I230" s="112"/>
    </row>
    <row r="231" spans="3:9">
      <c r="C231" s="72"/>
      <c r="D231" s="113" t="s">
        <v>699</v>
      </c>
      <c r="E231" s="114"/>
      <c r="F231" s="115"/>
      <c r="G231" s="114"/>
      <c r="H231" s="116">
        <f>I229</f>
        <v>185.8</v>
      </c>
      <c r="I231" s="113" t="s">
        <v>63</v>
      </c>
    </row>
    <row r="233" spans="3:9">
      <c r="C233" s="105" t="s">
        <v>525</v>
      </c>
      <c r="D233" s="105" t="s">
        <v>526</v>
      </c>
      <c r="E233" s="106" t="s">
        <v>697</v>
      </c>
      <c r="F233" s="105" t="s">
        <v>710</v>
      </c>
      <c r="G233" s="106" t="s">
        <v>711</v>
      </c>
      <c r="H233" s="105" t="s">
        <v>712</v>
      </c>
      <c r="I233" s="107" t="s">
        <v>729</v>
      </c>
    </row>
    <row r="234" spans="3:9" ht="24.75">
      <c r="C234" s="108" t="s">
        <v>815</v>
      </c>
      <c r="D234" s="109" t="s">
        <v>799</v>
      </c>
      <c r="E234" s="6"/>
      <c r="F234" s="110"/>
      <c r="G234" s="82"/>
      <c r="H234" s="111"/>
      <c r="I234" s="110">
        <f>9.15+4.62</f>
        <v>13.77</v>
      </c>
    </row>
    <row r="235" spans="3:9">
      <c r="C235" s="13" t="s">
        <v>800</v>
      </c>
      <c r="D235" s="5" t="s">
        <v>779</v>
      </c>
      <c r="E235" s="6"/>
      <c r="F235" s="111"/>
      <c r="G235" s="6"/>
      <c r="H235" s="4"/>
      <c r="I235" s="112"/>
    </row>
    <row r="236" spans="3:9">
      <c r="C236" s="72"/>
      <c r="D236" s="113" t="s">
        <v>699</v>
      </c>
      <c r="E236" s="114"/>
      <c r="F236" s="115"/>
      <c r="G236" s="114"/>
      <c r="H236" s="116">
        <f>I234</f>
        <v>13.77</v>
      </c>
      <c r="I236" s="113" t="s">
        <v>732</v>
      </c>
    </row>
    <row r="238" spans="3:9" ht="30">
      <c r="C238" s="105" t="s">
        <v>525</v>
      </c>
      <c r="D238" s="105" t="s">
        <v>526</v>
      </c>
      <c r="E238" s="106" t="s">
        <v>697</v>
      </c>
      <c r="F238" s="105" t="s">
        <v>710</v>
      </c>
      <c r="G238" s="106" t="s">
        <v>711</v>
      </c>
      <c r="H238" s="105" t="s">
        <v>712</v>
      </c>
      <c r="I238" s="107" t="s">
        <v>713</v>
      </c>
    </row>
    <row r="239" spans="3:9" ht="48.75">
      <c r="C239" s="108" t="s">
        <v>816</v>
      </c>
      <c r="D239" s="109" t="s">
        <v>817</v>
      </c>
      <c r="E239" s="6"/>
      <c r="F239" s="110"/>
      <c r="G239" s="82"/>
      <c r="H239" s="111"/>
      <c r="I239" s="110">
        <f>127.94+57.35</f>
        <v>185.29</v>
      </c>
    </row>
    <row r="240" spans="3:9">
      <c r="C240" s="13" t="s">
        <v>818</v>
      </c>
      <c r="D240" s="5" t="s">
        <v>779</v>
      </c>
      <c r="E240" s="6"/>
      <c r="F240" s="111"/>
      <c r="G240" s="6"/>
      <c r="H240" s="4"/>
      <c r="I240" s="112"/>
    </row>
    <row r="241" spans="3:9">
      <c r="C241" s="72"/>
      <c r="D241" s="113" t="s">
        <v>699</v>
      </c>
      <c r="E241" s="114"/>
      <c r="F241" s="115"/>
      <c r="G241" s="114"/>
      <c r="H241" s="116">
        <f>I239</f>
        <v>185.29</v>
      </c>
      <c r="I241" s="113" t="s">
        <v>9</v>
      </c>
    </row>
    <row r="243" spans="3:9" ht="30">
      <c r="C243" s="105" t="s">
        <v>525</v>
      </c>
      <c r="D243" s="105" t="s">
        <v>526</v>
      </c>
      <c r="E243" s="106" t="s">
        <v>697</v>
      </c>
      <c r="F243" s="105" t="s">
        <v>710</v>
      </c>
      <c r="G243" s="106" t="s">
        <v>711</v>
      </c>
      <c r="H243" s="105" t="s">
        <v>712</v>
      </c>
      <c r="I243" s="107" t="s">
        <v>713</v>
      </c>
    </row>
    <row r="244" spans="3:9" ht="36.75">
      <c r="C244" s="108" t="s">
        <v>819</v>
      </c>
      <c r="D244" s="109" t="s">
        <v>820</v>
      </c>
      <c r="E244" s="6"/>
      <c r="F244" s="110">
        <f>F101</f>
        <v>217.48</v>
      </c>
      <c r="G244" s="82">
        <v>0.2</v>
      </c>
      <c r="H244" s="111">
        <v>0.4</v>
      </c>
      <c r="I244" s="110">
        <f>G244*F244</f>
        <v>43.496000000000002</v>
      </c>
    </row>
    <row r="245" spans="3:9">
      <c r="C245" s="13" t="s">
        <v>806</v>
      </c>
      <c r="D245" s="5" t="s">
        <v>779</v>
      </c>
      <c r="E245" s="6"/>
      <c r="F245" s="111"/>
      <c r="G245" s="6"/>
      <c r="H245" s="4"/>
      <c r="I245" s="112"/>
    </row>
    <row r="246" spans="3:9">
      <c r="C246" s="72"/>
      <c r="D246" s="113" t="s">
        <v>699</v>
      </c>
      <c r="E246" s="114"/>
      <c r="F246" s="115"/>
      <c r="G246" s="114"/>
      <c r="H246" s="116">
        <f>I244</f>
        <v>43.496000000000002</v>
      </c>
      <c r="I246" s="113" t="s">
        <v>9</v>
      </c>
    </row>
    <row r="247" spans="3:9">
      <c r="C247" s="124"/>
      <c r="D247" s="104"/>
      <c r="E247" s="125"/>
      <c r="F247" s="126"/>
      <c r="G247" s="125"/>
      <c r="H247" s="127"/>
      <c r="I247" s="104"/>
    </row>
    <row r="248" spans="3:9" ht="30">
      <c r="C248" s="105" t="s">
        <v>525</v>
      </c>
      <c r="D248" s="105" t="s">
        <v>526</v>
      </c>
      <c r="E248" s="106" t="s">
        <v>697</v>
      </c>
      <c r="F248" s="105" t="s">
        <v>710</v>
      </c>
      <c r="G248" s="106" t="s">
        <v>711</v>
      </c>
      <c r="H248" s="105" t="s">
        <v>712</v>
      </c>
      <c r="I248" s="107" t="s">
        <v>713</v>
      </c>
    </row>
    <row r="249" spans="3:9" ht="24.75">
      <c r="C249" s="108" t="s">
        <v>821</v>
      </c>
      <c r="D249" s="109" t="s">
        <v>110</v>
      </c>
      <c r="E249" s="6">
        <v>20</v>
      </c>
      <c r="F249" s="110">
        <v>12.5</v>
      </c>
      <c r="G249" s="82">
        <v>0.2</v>
      </c>
      <c r="H249" s="111">
        <v>0.4</v>
      </c>
      <c r="I249" s="110">
        <f>(H249*G249*F249)*E249</f>
        <v>20.000000000000004</v>
      </c>
    </row>
    <row r="250" spans="3:9">
      <c r="C250" s="13" t="s">
        <v>806</v>
      </c>
      <c r="D250" s="5" t="s">
        <v>779</v>
      </c>
      <c r="E250" s="6"/>
      <c r="F250" s="111"/>
      <c r="G250" s="6"/>
      <c r="H250" s="4"/>
      <c r="I250" s="112"/>
    </row>
    <row r="251" spans="3:9">
      <c r="C251" s="72"/>
      <c r="D251" s="113" t="s">
        <v>699</v>
      </c>
      <c r="E251" s="114"/>
      <c r="F251" s="115"/>
      <c r="G251" s="114"/>
      <c r="H251" s="116">
        <f>I249</f>
        <v>20.000000000000004</v>
      </c>
      <c r="I251" s="113" t="s">
        <v>9</v>
      </c>
    </row>
    <row r="252" spans="3:9">
      <c r="C252" s="124"/>
      <c r="D252" s="104"/>
      <c r="E252" s="125"/>
      <c r="F252" s="126"/>
      <c r="G252" s="125"/>
      <c r="H252" s="127"/>
      <c r="I252" s="104"/>
    </row>
    <row r="253" spans="3:9" ht="30">
      <c r="C253" s="105" t="s">
        <v>525</v>
      </c>
      <c r="D253" s="105" t="s">
        <v>526</v>
      </c>
      <c r="E253" s="106" t="s">
        <v>697</v>
      </c>
      <c r="F253" s="105" t="s">
        <v>710</v>
      </c>
      <c r="G253" s="106" t="s">
        <v>711</v>
      </c>
      <c r="H253" s="105" t="s">
        <v>712</v>
      </c>
      <c r="I253" s="107" t="s">
        <v>713</v>
      </c>
    </row>
    <row r="254" spans="3:9" ht="48.75">
      <c r="C254" s="108" t="s">
        <v>822</v>
      </c>
      <c r="D254" s="109" t="s">
        <v>112</v>
      </c>
      <c r="E254" s="6"/>
      <c r="F254" s="110">
        <v>50</v>
      </c>
      <c r="G254" s="82">
        <v>2</v>
      </c>
      <c r="H254" s="13" t="s">
        <v>823</v>
      </c>
      <c r="I254" s="110">
        <f>G254*F254</f>
        <v>100</v>
      </c>
    </row>
    <row r="255" spans="3:9">
      <c r="C255" s="13" t="s">
        <v>806</v>
      </c>
      <c r="D255" s="5" t="s">
        <v>779</v>
      </c>
      <c r="E255" s="6"/>
      <c r="F255" s="111"/>
      <c r="G255" s="6"/>
      <c r="H255" s="4"/>
      <c r="I255" s="112"/>
    </row>
    <row r="256" spans="3:9">
      <c r="C256" s="72"/>
      <c r="D256" s="113" t="s">
        <v>699</v>
      </c>
      <c r="E256" s="114"/>
      <c r="F256" s="115"/>
      <c r="G256" s="114"/>
      <c r="H256" s="116">
        <f>I254</f>
        <v>100</v>
      </c>
      <c r="I256" s="113" t="s">
        <v>9</v>
      </c>
    </row>
    <row r="257" spans="3:9">
      <c r="C257" s="124"/>
      <c r="D257" s="104"/>
      <c r="E257" s="125"/>
      <c r="F257" s="126"/>
      <c r="G257" s="125"/>
      <c r="H257" s="127"/>
      <c r="I257" s="104"/>
    </row>
    <row r="258" spans="3:9" ht="30">
      <c r="C258" s="105" t="s">
        <v>525</v>
      </c>
      <c r="D258" s="105" t="s">
        <v>526</v>
      </c>
      <c r="E258" s="106" t="s">
        <v>697</v>
      </c>
      <c r="F258" s="105" t="s">
        <v>710</v>
      </c>
      <c r="G258" s="106" t="s">
        <v>711</v>
      </c>
      <c r="H258" s="105" t="s">
        <v>712</v>
      </c>
      <c r="I258" s="107" t="s">
        <v>713</v>
      </c>
    </row>
    <row r="259" spans="3:9" ht="48.75">
      <c r="C259" s="108" t="s">
        <v>824</v>
      </c>
      <c r="D259" s="109" t="s">
        <v>114</v>
      </c>
      <c r="E259" s="6"/>
      <c r="F259" s="110">
        <v>16.05</v>
      </c>
      <c r="G259" s="82">
        <v>0.5</v>
      </c>
      <c r="H259" s="111"/>
      <c r="I259" s="110">
        <f>G259*F259</f>
        <v>8.0250000000000004</v>
      </c>
    </row>
    <row r="260" spans="3:9">
      <c r="C260" s="13" t="s">
        <v>806</v>
      </c>
      <c r="D260" s="5" t="s">
        <v>779</v>
      </c>
      <c r="E260" s="6"/>
      <c r="F260" s="111"/>
      <c r="G260" s="6"/>
      <c r="H260" s="4"/>
      <c r="I260" s="112"/>
    </row>
    <row r="261" spans="3:9">
      <c r="C261" s="72"/>
      <c r="D261" s="113" t="s">
        <v>699</v>
      </c>
      <c r="E261" s="114"/>
      <c r="F261" s="115"/>
      <c r="G261" s="114"/>
      <c r="H261" s="116">
        <f>I259</f>
        <v>8.0250000000000004</v>
      </c>
      <c r="I261" s="113" t="s">
        <v>9</v>
      </c>
    </row>
    <row r="262" spans="3:9">
      <c r="C262" s="124"/>
      <c r="D262" s="104"/>
      <c r="E262" s="125"/>
      <c r="F262" s="126"/>
      <c r="G262" s="125"/>
      <c r="H262" s="127"/>
      <c r="I262" s="104"/>
    </row>
    <row r="263" spans="3:9" ht="30">
      <c r="C263" s="105" t="s">
        <v>525</v>
      </c>
      <c r="D263" s="105" t="s">
        <v>526</v>
      </c>
      <c r="E263" s="106" t="s">
        <v>697</v>
      </c>
      <c r="F263" s="105" t="s">
        <v>710</v>
      </c>
      <c r="G263" s="106" t="s">
        <v>711</v>
      </c>
      <c r="H263" s="105" t="s">
        <v>712</v>
      </c>
      <c r="I263" s="107" t="s">
        <v>713</v>
      </c>
    </row>
    <row r="264" spans="3:9" ht="36.75">
      <c r="C264" s="108" t="s">
        <v>825</v>
      </c>
      <c r="D264" s="109" t="s">
        <v>116</v>
      </c>
      <c r="E264" s="6"/>
      <c r="F264" s="110">
        <v>50</v>
      </c>
      <c r="G264" s="82">
        <v>2</v>
      </c>
      <c r="H264" s="13" t="s">
        <v>823</v>
      </c>
      <c r="I264" s="110">
        <f>G264*F264</f>
        <v>100</v>
      </c>
    </row>
    <row r="265" spans="3:9">
      <c r="C265" s="13" t="s">
        <v>806</v>
      </c>
      <c r="D265" s="5" t="s">
        <v>779</v>
      </c>
      <c r="E265" s="6"/>
      <c r="F265" s="111"/>
      <c r="G265" s="6"/>
      <c r="H265" s="4"/>
      <c r="I265" s="112"/>
    </row>
    <row r="266" spans="3:9">
      <c r="C266" s="72"/>
      <c r="D266" s="113" t="s">
        <v>699</v>
      </c>
      <c r="E266" s="114"/>
      <c r="F266" s="115"/>
      <c r="G266" s="114"/>
      <c r="H266" s="116">
        <f>I264</f>
        <v>100</v>
      </c>
      <c r="I266" s="113" t="s">
        <v>9</v>
      </c>
    </row>
    <row r="267" spans="3:9">
      <c r="C267" s="124"/>
      <c r="D267" s="104"/>
      <c r="E267" s="125"/>
      <c r="F267" s="126"/>
      <c r="G267" s="125"/>
      <c r="H267" s="127"/>
      <c r="I267" s="104"/>
    </row>
    <row r="268" spans="3:9" ht="30">
      <c r="C268" s="105" t="s">
        <v>525</v>
      </c>
      <c r="D268" s="105" t="s">
        <v>526</v>
      </c>
      <c r="E268" s="106" t="s">
        <v>697</v>
      </c>
      <c r="F268" s="105" t="s">
        <v>710</v>
      </c>
      <c r="G268" s="106" t="s">
        <v>711</v>
      </c>
      <c r="H268" s="105" t="s">
        <v>712</v>
      </c>
      <c r="I268" s="107" t="s">
        <v>713</v>
      </c>
    </row>
    <row r="269" spans="3:9" ht="36.75">
      <c r="C269" s="108" t="s">
        <v>826</v>
      </c>
      <c r="D269" s="109" t="s">
        <v>118</v>
      </c>
      <c r="E269" s="82">
        <v>1</v>
      </c>
      <c r="F269" s="110"/>
      <c r="G269" s="82"/>
      <c r="H269" s="13"/>
      <c r="I269" s="110">
        <v>1349.26</v>
      </c>
    </row>
    <row r="270" spans="3:9">
      <c r="C270" s="13" t="s">
        <v>806</v>
      </c>
      <c r="D270" s="5" t="s">
        <v>779</v>
      </c>
      <c r="E270" s="6"/>
      <c r="F270" s="111"/>
      <c r="G270" s="6"/>
      <c r="H270" s="4"/>
      <c r="I270" s="112"/>
    </row>
    <row r="271" spans="3:9">
      <c r="C271" s="72"/>
      <c r="D271" s="113" t="s">
        <v>699</v>
      </c>
      <c r="E271" s="114"/>
      <c r="F271" s="115"/>
      <c r="G271" s="114"/>
      <c r="H271" s="116">
        <f>I269</f>
        <v>1349.26</v>
      </c>
      <c r="I271" s="113" t="s">
        <v>827</v>
      </c>
    </row>
    <row r="272" spans="3:9">
      <c r="C272" s="124"/>
      <c r="D272" s="104"/>
      <c r="E272" s="125"/>
      <c r="F272" s="126"/>
      <c r="G272" s="125"/>
      <c r="H272" s="127"/>
      <c r="I272" s="104"/>
    </row>
    <row r="273" spans="3:9" ht="30">
      <c r="C273" s="105" t="s">
        <v>525</v>
      </c>
      <c r="D273" s="105" t="s">
        <v>526</v>
      </c>
      <c r="E273" s="106" t="s">
        <v>697</v>
      </c>
      <c r="F273" s="105" t="s">
        <v>710</v>
      </c>
      <c r="G273" s="106" t="s">
        <v>711</v>
      </c>
      <c r="H273" s="105" t="s">
        <v>712</v>
      </c>
      <c r="I273" s="107" t="s">
        <v>713</v>
      </c>
    </row>
    <row r="274" spans="3:9" ht="48.75">
      <c r="C274" s="108" t="s">
        <v>828</v>
      </c>
      <c r="D274" s="109" t="s">
        <v>120</v>
      </c>
      <c r="E274" s="6">
        <v>1</v>
      </c>
      <c r="F274" s="110"/>
      <c r="G274" s="82"/>
      <c r="H274" s="111"/>
      <c r="I274" s="110">
        <v>20</v>
      </c>
    </row>
    <row r="275" spans="3:9">
      <c r="C275" s="13" t="s">
        <v>806</v>
      </c>
      <c r="D275" s="5" t="s">
        <v>779</v>
      </c>
      <c r="E275" s="6"/>
      <c r="F275" s="111"/>
      <c r="G275" s="6"/>
      <c r="H275" s="4"/>
      <c r="I275" s="112"/>
    </row>
    <row r="276" spans="3:9">
      <c r="C276" s="72"/>
      <c r="D276" s="113" t="s">
        <v>699</v>
      </c>
      <c r="E276" s="114"/>
      <c r="F276" s="115"/>
      <c r="G276" s="114"/>
      <c r="H276" s="116">
        <f>I274</f>
        <v>20</v>
      </c>
      <c r="I276" s="113" t="s">
        <v>9</v>
      </c>
    </row>
    <row r="277" spans="3:9">
      <c r="C277" s="124"/>
      <c r="D277" s="104"/>
      <c r="E277" s="125"/>
      <c r="F277" s="126"/>
      <c r="G277" s="125"/>
      <c r="H277" s="127"/>
      <c r="I277" s="104"/>
    </row>
    <row r="278" spans="3:9">
      <c r="C278" s="90" t="s">
        <v>829</v>
      </c>
      <c r="D278" s="104" t="s">
        <v>830</v>
      </c>
      <c r="G278" s="1"/>
    </row>
    <row r="280" spans="3:9">
      <c r="C280" s="105" t="s">
        <v>525</v>
      </c>
      <c r="D280" s="105" t="s">
        <v>526</v>
      </c>
      <c r="E280" s="106" t="s">
        <v>697</v>
      </c>
      <c r="F280" s="105" t="s">
        <v>710</v>
      </c>
      <c r="G280" s="106" t="s">
        <v>711</v>
      </c>
      <c r="H280" s="105" t="s">
        <v>712</v>
      </c>
      <c r="I280" s="107" t="s">
        <v>63</v>
      </c>
    </row>
    <row r="281" spans="3:9" ht="48.75">
      <c r="C281" s="108" t="s">
        <v>831</v>
      </c>
      <c r="D281" s="109" t="s">
        <v>124</v>
      </c>
      <c r="E281" s="6"/>
      <c r="F281" s="110"/>
      <c r="G281" s="82"/>
      <c r="H281" s="111"/>
      <c r="I281" s="110">
        <v>351.6</v>
      </c>
    </row>
    <row r="282" spans="3:9">
      <c r="C282" s="13" t="s">
        <v>832</v>
      </c>
      <c r="D282" s="5" t="s">
        <v>779</v>
      </c>
      <c r="E282" s="6"/>
      <c r="F282" s="111"/>
      <c r="G282" s="6"/>
      <c r="H282" s="4"/>
      <c r="I282" s="112"/>
    </row>
    <row r="283" spans="3:9">
      <c r="C283" s="72"/>
      <c r="D283" s="113" t="s">
        <v>699</v>
      </c>
      <c r="E283" s="114"/>
      <c r="F283" s="115"/>
      <c r="G283" s="114"/>
      <c r="H283" s="116">
        <f>I281</f>
        <v>351.6</v>
      </c>
      <c r="I283" s="113" t="s">
        <v>63</v>
      </c>
    </row>
    <row r="285" spans="3:9">
      <c r="C285" s="105" t="s">
        <v>525</v>
      </c>
      <c r="D285" s="105" t="s">
        <v>526</v>
      </c>
      <c r="E285" s="106" t="s">
        <v>697</v>
      </c>
      <c r="F285" s="105" t="s">
        <v>710</v>
      </c>
      <c r="G285" s="106" t="s">
        <v>711</v>
      </c>
      <c r="H285" s="105" t="s">
        <v>712</v>
      </c>
      <c r="I285" s="107" t="s">
        <v>63</v>
      </c>
    </row>
    <row r="286" spans="3:9" ht="48.75">
      <c r="C286" s="108" t="s">
        <v>833</v>
      </c>
      <c r="D286" s="109" t="s">
        <v>126</v>
      </c>
      <c r="E286" s="6"/>
      <c r="F286" s="110"/>
      <c r="G286" s="82"/>
      <c r="H286" s="111"/>
      <c r="I286" s="110">
        <v>45.7</v>
      </c>
    </row>
    <row r="287" spans="3:9">
      <c r="C287" s="13" t="s">
        <v>834</v>
      </c>
      <c r="D287" s="5" t="s">
        <v>779</v>
      </c>
      <c r="E287" s="6"/>
      <c r="F287" s="111"/>
      <c r="G287" s="6"/>
      <c r="H287" s="4"/>
      <c r="I287" s="112"/>
    </row>
    <row r="288" spans="3:9">
      <c r="C288" s="72"/>
      <c r="D288" s="113" t="s">
        <v>699</v>
      </c>
      <c r="E288" s="114"/>
      <c r="F288" s="115"/>
      <c r="G288" s="114"/>
      <c r="H288" s="116">
        <f>I286</f>
        <v>45.7</v>
      </c>
      <c r="I288" s="113" t="s">
        <v>63</v>
      </c>
    </row>
    <row r="290" spans="3:9">
      <c r="C290" s="105" t="s">
        <v>525</v>
      </c>
      <c r="D290" s="105" t="s">
        <v>526</v>
      </c>
      <c r="E290" s="106" t="s">
        <v>697</v>
      </c>
      <c r="F290" s="105" t="s">
        <v>710</v>
      </c>
      <c r="G290" s="106" t="s">
        <v>711</v>
      </c>
      <c r="H290" s="105" t="s">
        <v>712</v>
      </c>
      <c r="I290" s="107" t="s">
        <v>63</v>
      </c>
    </row>
    <row r="291" spans="3:9" ht="48.75">
      <c r="C291" s="108" t="s">
        <v>835</v>
      </c>
      <c r="D291" s="109" t="s">
        <v>128</v>
      </c>
      <c r="E291" s="6"/>
      <c r="F291" s="110"/>
      <c r="G291" s="82"/>
      <c r="H291" s="111"/>
      <c r="I291" s="110">
        <v>91</v>
      </c>
    </row>
    <row r="292" spans="3:9">
      <c r="C292" s="13" t="s">
        <v>836</v>
      </c>
      <c r="D292" s="5" t="s">
        <v>779</v>
      </c>
      <c r="E292" s="6"/>
      <c r="F292" s="111"/>
      <c r="G292" s="6"/>
      <c r="H292" s="4"/>
      <c r="I292" s="112"/>
    </row>
    <row r="293" spans="3:9">
      <c r="C293" s="72"/>
      <c r="D293" s="113" t="s">
        <v>699</v>
      </c>
      <c r="E293" s="114"/>
      <c r="F293" s="115"/>
      <c r="G293" s="114"/>
      <c r="H293" s="116">
        <f>I291</f>
        <v>91</v>
      </c>
      <c r="I293" s="113" t="s">
        <v>63</v>
      </c>
    </row>
    <row r="295" spans="3:9">
      <c r="C295" s="105" t="s">
        <v>525</v>
      </c>
      <c r="D295" s="105" t="s">
        <v>526</v>
      </c>
      <c r="E295" s="106" t="s">
        <v>697</v>
      </c>
      <c r="F295" s="105" t="s">
        <v>710</v>
      </c>
      <c r="G295" s="106" t="s">
        <v>711</v>
      </c>
      <c r="H295" s="105" t="s">
        <v>712</v>
      </c>
      <c r="I295" s="107" t="s">
        <v>729</v>
      </c>
    </row>
    <row r="296" spans="3:9" ht="24.75">
      <c r="C296" s="108" t="s">
        <v>837</v>
      </c>
      <c r="D296" s="109" t="s">
        <v>799</v>
      </c>
      <c r="E296" s="6"/>
      <c r="F296" s="110"/>
      <c r="G296" s="82"/>
      <c r="H296" s="111"/>
      <c r="I296" s="110">
        <v>3.39</v>
      </c>
    </row>
    <row r="297" spans="3:9">
      <c r="C297" s="13" t="s">
        <v>800</v>
      </c>
      <c r="D297" s="5" t="s">
        <v>779</v>
      </c>
      <c r="E297" s="6"/>
      <c r="F297" s="111"/>
      <c r="G297" s="6"/>
      <c r="H297" s="4"/>
      <c r="I297" s="112"/>
    </row>
    <row r="298" spans="3:9">
      <c r="C298" s="72"/>
      <c r="D298" s="113" t="s">
        <v>699</v>
      </c>
      <c r="E298" s="114"/>
      <c r="F298" s="115"/>
      <c r="G298" s="114"/>
      <c r="H298" s="116">
        <f>I296</f>
        <v>3.39</v>
      </c>
      <c r="I298" s="113" t="s">
        <v>732</v>
      </c>
    </row>
    <row r="300" spans="3:9" ht="30">
      <c r="C300" s="105" t="s">
        <v>525</v>
      </c>
      <c r="D300" s="105" t="s">
        <v>526</v>
      </c>
      <c r="E300" s="106" t="s">
        <v>697</v>
      </c>
      <c r="F300" s="105" t="s">
        <v>710</v>
      </c>
      <c r="G300" s="106" t="s">
        <v>711</v>
      </c>
      <c r="H300" s="105" t="s">
        <v>712</v>
      </c>
      <c r="I300" s="107" t="s">
        <v>713</v>
      </c>
    </row>
    <row r="301" spans="3:9" ht="48.75">
      <c r="C301" s="108" t="s">
        <v>838</v>
      </c>
      <c r="D301" s="109" t="s">
        <v>132</v>
      </c>
      <c r="E301" s="6"/>
      <c r="F301" s="110"/>
      <c r="G301" s="82"/>
      <c r="H301" s="111"/>
      <c r="I301" s="110">
        <v>55.35</v>
      </c>
    </row>
    <row r="302" spans="3:9">
      <c r="C302" s="13" t="s">
        <v>839</v>
      </c>
      <c r="D302" s="5" t="s">
        <v>779</v>
      </c>
      <c r="E302" s="6"/>
      <c r="F302" s="111"/>
      <c r="G302" s="6"/>
      <c r="H302" s="4"/>
      <c r="I302" s="112"/>
    </row>
    <row r="303" spans="3:9">
      <c r="C303" s="72"/>
      <c r="D303" s="113" t="s">
        <v>699</v>
      </c>
      <c r="E303" s="114"/>
      <c r="F303" s="115"/>
      <c r="G303" s="114"/>
      <c r="H303" s="116">
        <f>I301</f>
        <v>55.35</v>
      </c>
      <c r="I303" s="113" t="s">
        <v>9</v>
      </c>
    </row>
    <row r="305" spans="3:9">
      <c r="C305" s="90">
        <v>5</v>
      </c>
      <c r="D305" s="104" t="s">
        <v>840</v>
      </c>
    </row>
    <row r="306" spans="3:9">
      <c r="C306" s="90" t="s">
        <v>841</v>
      </c>
      <c r="D306" s="104" t="s">
        <v>842</v>
      </c>
      <c r="G306" s="1"/>
    </row>
    <row r="308" spans="3:9">
      <c r="C308" s="105" t="s">
        <v>525</v>
      </c>
      <c r="D308" s="105" t="s">
        <v>526</v>
      </c>
      <c r="E308" s="106" t="s">
        <v>697</v>
      </c>
      <c r="F308" s="105" t="s">
        <v>710</v>
      </c>
      <c r="G308" s="106" t="s">
        <v>711</v>
      </c>
      <c r="H308" s="105" t="s">
        <v>712</v>
      </c>
      <c r="I308" s="107" t="s">
        <v>63</v>
      </c>
    </row>
    <row r="309" spans="3:9" ht="36.75">
      <c r="C309" s="108" t="s">
        <v>843</v>
      </c>
      <c r="D309" s="109" t="s">
        <v>793</v>
      </c>
      <c r="E309" s="6"/>
      <c r="F309" s="110"/>
      <c r="G309" s="82"/>
      <c r="H309" s="111"/>
      <c r="I309" s="110">
        <v>0.6</v>
      </c>
    </row>
    <row r="310" spans="3:9">
      <c r="C310" s="13" t="s">
        <v>794</v>
      </c>
      <c r="D310" s="5" t="s">
        <v>779</v>
      </c>
      <c r="E310" s="6"/>
      <c r="F310" s="111"/>
      <c r="G310" s="6"/>
      <c r="H310" s="4"/>
      <c r="I310" s="112"/>
    </row>
    <row r="311" spans="3:9">
      <c r="C311" s="72"/>
      <c r="D311" s="113" t="s">
        <v>699</v>
      </c>
      <c r="E311" s="114"/>
      <c r="F311" s="115"/>
      <c r="G311" s="114"/>
      <c r="H311" s="116">
        <f>SUM(I309:I310)</f>
        <v>0.6</v>
      </c>
      <c r="I311" s="113" t="s">
        <v>63</v>
      </c>
    </row>
    <row r="313" spans="3:9">
      <c r="C313" s="105" t="s">
        <v>525</v>
      </c>
      <c r="D313" s="105" t="s">
        <v>526</v>
      </c>
      <c r="E313" s="106" t="s">
        <v>697</v>
      </c>
      <c r="F313" s="105" t="s">
        <v>710</v>
      </c>
      <c r="G313" s="106" t="s">
        <v>711</v>
      </c>
      <c r="H313" s="105" t="s">
        <v>712</v>
      </c>
      <c r="I313" s="107" t="s">
        <v>63</v>
      </c>
    </row>
    <row r="314" spans="3:9" ht="36.75">
      <c r="C314" s="108" t="s">
        <v>844</v>
      </c>
      <c r="D314" s="109" t="s">
        <v>781</v>
      </c>
      <c r="E314" s="6"/>
      <c r="F314" s="110"/>
      <c r="G314" s="82"/>
      <c r="H314" s="111"/>
      <c r="I314" s="110">
        <v>5.2</v>
      </c>
    </row>
    <row r="315" spans="3:9">
      <c r="C315" s="13" t="s">
        <v>782</v>
      </c>
      <c r="D315" s="5" t="s">
        <v>779</v>
      </c>
      <c r="E315" s="6"/>
      <c r="F315" s="111"/>
      <c r="G315" s="6"/>
      <c r="H315" s="4"/>
      <c r="I315" s="112"/>
    </row>
    <row r="316" spans="3:9">
      <c r="C316" s="72"/>
      <c r="D316" s="113" t="s">
        <v>699</v>
      </c>
      <c r="E316" s="114"/>
      <c r="F316" s="115"/>
      <c r="G316" s="114"/>
      <c r="H316" s="116">
        <f>SUM(I314:I315)</f>
        <v>5.2</v>
      </c>
      <c r="I316" s="113" t="s">
        <v>63</v>
      </c>
    </row>
    <row r="318" spans="3:9">
      <c r="C318" s="105" t="s">
        <v>525</v>
      </c>
      <c r="D318" s="105" t="s">
        <v>526</v>
      </c>
      <c r="E318" s="106" t="s">
        <v>697</v>
      </c>
      <c r="F318" s="105" t="s">
        <v>710</v>
      </c>
      <c r="G318" s="106" t="s">
        <v>711</v>
      </c>
      <c r="H318" s="105" t="s">
        <v>712</v>
      </c>
      <c r="I318" s="107" t="s">
        <v>63</v>
      </c>
    </row>
    <row r="319" spans="3:9" ht="36.75">
      <c r="C319" s="108" t="s">
        <v>845</v>
      </c>
      <c r="D319" s="109" t="s">
        <v>784</v>
      </c>
      <c r="E319" s="6"/>
      <c r="F319" s="110"/>
      <c r="G319" s="82"/>
      <c r="H319" s="111"/>
      <c r="I319" s="110">
        <v>382.1</v>
      </c>
    </row>
    <row r="320" spans="3:9">
      <c r="C320" s="13" t="s">
        <v>785</v>
      </c>
      <c r="D320" s="5" t="s">
        <v>779</v>
      </c>
      <c r="E320" s="6"/>
      <c r="F320" s="111"/>
      <c r="G320" s="6"/>
      <c r="H320" s="4"/>
      <c r="I320" s="112"/>
    </row>
    <row r="321" spans="3:9">
      <c r="C321" s="72"/>
      <c r="D321" s="113" t="s">
        <v>699</v>
      </c>
      <c r="E321" s="114"/>
      <c r="F321" s="115"/>
      <c r="G321" s="114"/>
      <c r="H321" s="116">
        <f>SUM(I319:I320)</f>
        <v>382.1</v>
      </c>
      <c r="I321" s="113" t="s">
        <v>63</v>
      </c>
    </row>
    <row r="323" spans="3:9">
      <c r="C323" s="105" t="s">
        <v>525</v>
      </c>
      <c r="D323" s="105" t="s">
        <v>526</v>
      </c>
      <c r="E323" s="106" t="s">
        <v>697</v>
      </c>
      <c r="F323" s="105" t="s">
        <v>710</v>
      </c>
      <c r="G323" s="106" t="s">
        <v>711</v>
      </c>
      <c r="H323" s="105" t="s">
        <v>712</v>
      </c>
      <c r="I323" s="107" t="s">
        <v>63</v>
      </c>
    </row>
    <row r="324" spans="3:9" ht="36.75">
      <c r="C324" s="108" t="s">
        <v>846</v>
      </c>
      <c r="D324" s="109" t="s">
        <v>847</v>
      </c>
      <c r="E324" s="6"/>
      <c r="F324" s="110"/>
      <c r="G324" s="82"/>
      <c r="H324" s="111"/>
      <c r="I324" s="110">
        <v>115.1</v>
      </c>
    </row>
    <row r="325" spans="3:9">
      <c r="C325" s="13" t="s">
        <v>788</v>
      </c>
      <c r="D325" s="5" t="s">
        <v>779</v>
      </c>
      <c r="E325" s="6"/>
      <c r="F325" s="111"/>
      <c r="G325" s="6"/>
      <c r="H325" s="4"/>
      <c r="I325" s="112"/>
    </row>
    <row r="326" spans="3:9">
      <c r="C326" s="72"/>
      <c r="D326" s="113" t="s">
        <v>699</v>
      </c>
      <c r="E326" s="114"/>
      <c r="F326" s="115"/>
      <c r="G326" s="114"/>
      <c r="H326" s="116">
        <f>SUM(I324:I325)</f>
        <v>115.1</v>
      </c>
      <c r="I326" s="113" t="s">
        <v>63</v>
      </c>
    </row>
    <row r="328" spans="3:9">
      <c r="C328" s="105" t="s">
        <v>525</v>
      </c>
      <c r="D328" s="105" t="s">
        <v>526</v>
      </c>
      <c r="E328" s="106" t="s">
        <v>697</v>
      </c>
      <c r="F328" s="105" t="s">
        <v>710</v>
      </c>
      <c r="G328" s="106" t="s">
        <v>711</v>
      </c>
      <c r="H328" s="105" t="s">
        <v>712</v>
      </c>
      <c r="I328" s="107" t="s">
        <v>63</v>
      </c>
    </row>
    <row r="329" spans="3:9" ht="36.75">
      <c r="C329" s="108" t="s">
        <v>848</v>
      </c>
      <c r="D329" s="109" t="s">
        <v>796</v>
      </c>
      <c r="E329" s="6"/>
      <c r="F329" s="110"/>
      <c r="G329" s="82"/>
      <c r="H329" s="111"/>
      <c r="I329" s="110">
        <v>126.8</v>
      </c>
    </row>
    <row r="330" spans="3:9">
      <c r="C330" s="13" t="s">
        <v>797</v>
      </c>
      <c r="D330" s="5" t="s">
        <v>779</v>
      </c>
      <c r="E330" s="6"/>
      <c r="F330" s="111"/>
      <c r="G330" s="6"/>
      <c r="H330" s="4"/>
      <c r="I330" s="112"/>
    </row>
    <row r="331" spans="3:9">
      <c r="C331" s="72"/>
      <c r="D331" s="113" t="s">
        <v>699</v>
      </c>
      <c r="E331" s="114"/>
      <c r="F331" s="115"/>
      <c r="G331" s="114"/>
      <c r="H331" s="116">
        <f>I329</f>
        <v>126.8</v>
      </c>
      <c r="I331" s="113" t="s">
        <v>63</v>
      </c>
    </row>
    <row r="333" spans="3:9">
      <c r="C333" s="105" t="s">
        <v>525</v>
      </c>
      <c r="D333" s="105" t="s">
        <v>526</v>
      </c>
      <c r="E333" s="106" t="s">
        <v>697</v>
      </c>
      <c r="F333" s="105" t="s">
        <v>710</v>
      </c>
      <c r="G333" s="106" t="s">
        <v>711</v>
      </c>
      <c r="H333" s="105" t="s">
        <v>712</v>
      </c>
      <c r="I333" s="107" t="s">
        <v>729</v>
      </c>
    </row>
    <row r="334" spans="3:9" ht="24.75">
      <c r="C334" s="108" t="s">
        <v>849</v>
      </c>
      <c r="D334" s="109" t="s">
        <v>799</v>
      </c>
      <c r="E334" s="6"/>
      <c r="F334" s="110"/>
      <c r="G334" s="82"/>
      <c r="H334" s="111"/>
      <c r="I334" s="110">
        <v>9.15</v>
      </c>
    </row>
    <row r="335" spans="3:9">
      <c r="C335" s="13" t="s">
        <v>800</v>
      </c>
      <c r="D335" s="5" t="s">
        <v>779</v>
      </c>
      <c r="E335" s="6"/>
      <c r="F335" s="111"/>
      <c r="G335" s="6"/>
      <c r="H335" s="4"/>
      <c r="I335" s="112"/>
    </row>
    <row r="336" spans="3:9">
      <c r="C336" s="72"/>
      <c r="D336" s="113" t="s">
        <v>699</v>
      </c>
      <c r="E336" s="114"/>
      <c r="F336" s="115"/>
      <c r="G336" s="114"/>
      <c r="H336" s="116">
        <f>I334</f>
        <v>9.15</v>
      </c>
      <c r="I336" s="113" t="s">
        <v>732</v>
      </c>
    </row>
    <row r="338" spans="3:9" ht="30">
      <c r="C338" s="105" t="s">
        <v>525</v>
      </c>
      <c r="D338" s="105" t="s">
        <v>526</v>
      </c>
      <c r="E338" s="106" t="s">
        <v>697</v>
      </c>
      <c r="F338" s="105" t="s">
        <v>710</v>
      </c>
      <c r="G338" s="106" t="s">
        <v>711</v>
      </c>
      <c r="H338" s="105" t="s">
        <v>712</v>
      </c>
      <c r="I338" s="107" t="s">
        <v>713</v>
      </c>
    </row>
    <row r="339" spans="3:9" ht="48.75">
      <c r="C339" s="108" t="s">
        <v>850</v>
      </c>
      <c r="D339" s="109" t="s">
        <v>817</v>
      </c>
      <c r="E339" s="6"/>
      <c r="F339" s="110"/>
      <c r="G339" s="82"/>
      <c r="H339" s="111"/>
      <c r="I339" s="110">
        <v>127.94</v>
      </c>
    </row>
    <row r="340" spans="3:9">
      <c r="C340" s="13" t="s">
        <v>818</v>
      </c>
      <c r="D340" s="5" t="s">
        <v>779</v>
      </c>
      <c r="E340" s="6"/>
      <c r="F340" s="111"/>
      <c r="G340" s="6"/>
      <c r="H340" s="4"/>
      <c r="I340" s="112"/>
    </row>
    <row r="341" spans="3:9">
      <c r="C341" s="72"/>
      <c r="D341" s="113" t="s">
        <v>699</v>
      </c>
      <c r="E341" s="114"/>
      <c r="F341" s="115"/>
      <c r="G341" s="114"/>
      <c r="H341" s="116">
        <f>I339</f>
        <v>127.94</v>
      </c>
      <c r="I341" s="113" t="s">
        <v>9</v>
      </c>
    </row>
    <row r="343" spans="3:9">
      <c r="C343" s="90" t="s">
        <v>851</v>
      </c>
      <c r="D343" s="104" t="s">
        <v>852</v>
      </c>
      <c r="G343" s="1"/>
    </row>
    <row r="345" spans="3:9">
      <c r="C345" s="105" t="s">
        <v>525</v>
      </c>
      <c r="D345" s="105" t="s">
        <v>526</v>
      </c>
      <c r="E345" s="106" t="s">
        <v>697</v>
      </c>
      <c r="F345" s="105" t="s">
        <v>710</v>
      </c>
      <c r="G345" s="106" t="s">
        <v>711</v>
      </c>
      <c r="H345" s="105" t="s">
        <v>712</v>
      </c>
      <c r="I345" s="107" t="s">
        <v>63</v>
      </c>
    </row>
    <row r="346" spans="3:9" ht="48.75">
      <c r="C346" s="108" t="s">
        <v>853</v>
      </c>
      <c r="D346" s="109" t="s">
        <v>124</v>
      </c>
      <c r="E346" s="6"/>
      <c r="F346" s="110"/>
      <c r="G346" s="82"/>
      <c r="H346" s="111"/>
      <c r="I346" s="110">
        <v>243.9</v>
      </c>
    </row>
    <row r="347" spans="3:9">
      <c r="C347" s="13" t="s">
        <v>832</v>
      </c>
      <c r="D347" s="5" t="s">
        <v>779</v>
      </c>
      <c r="E347" s="6"/>
      <c r="F347" s="111"/>
      <c r="G347" s="6"/>
      <c r="H347" s="4"/>
      <c r="I347" s="112"/>
    </row>
    <row r="348" spans="3:9">
      <c r="C348" s="72"/>
      <c r="D348" s="113" t="s">
        <v>699</v>
      </c>
      <c r="E348" s="114"/>
      <c r="F348" s="115"/>
      <c r="G348" s="114"/>
      <c r="H348" s="116">
        <f>SUM(I346:I347)</f>
        <v>243.9</v>
      </c>
      <c r="I348" s="113" t="s">
        <v>63</v>
      </c>
    </row>
    <row r="350" spans="3:9">
      <c r="C350" s="105" t="s">
        <v>525</v>
      </c>
      <c r="D350" s="105" t="s">
        <v>526</v>
      </c>
      <c r="E350" s="106" t="s">
        <v>697</v>
      </c>
      <c r="F350" s="105" t="s">
        <v>710</v>
      </c>
      <c r="G350" s="106" t="s">
        <v>711</v>
      </c>
      <c r="H350" s="105" t="s">
        <v>712</v>
      </c>
      <c r="I350" s="107" t="s">
        <v>63</v>
      </c>
    </row>
    <row r="351" spans="3:9" ht="48.75">
      <c r="C351" s="108" t="s">
        <v>854</v>
      </c>
      <c r="D351" s="109" t="s">
        <v>128</v>
      </c>
      <c r="E351" s="6"/>
      <c r="F351" s="110"/>
      <c r="G351" s="82"/>
      <c r="H351" s="111"/>
      <c r="I351" s="110">
        <v>93.4</v>
      </c>
    </row>
    <row r="352" spans="3:9">
      <c r="C352" s="13" t="s">
        <v>836</v>
      </c>
      <c r="D352" s="5" t="s">
        <v>779</v>
      </c>
      <c r="E352" s="6"/>
      <c r="F352" s="111"/>
      <c r="G352" s="6"/>
      <c r="H352" s="4"/>
      <c r="I352" s="112"/>
    </row>
    <row r="353" spans="3:9">
      <c r="C353" s="72"/>
      <c r="D353" s="113" t="s">
        <v>699</v>
      </c>
      <c r="E353" s="114"/>
      <c r="F353" s="115"/>
      <c r="G353" s="114"/>
      <c r="H353" s="116">
        <f>SUM(I351:I352)</f>
        <v>93.4</v>
      </c>
      <c r="I353" s="113" t="s">
        <v>63</v>
      </c>
    </row>
    <row r="355" spans="3:9">
      <c r="C355" s="105" t="s">
        <v>525</v>
      </c>
      <c r="D355" s="105" t="s">
        <v>526</v>
      </c>
      <c r="E355" s="106" t="s">
        <v>697</v>
      </c>
      <c r="F355" s="105" t="s">
        <v>710</v>
      </c>
      <c r="G355" s="106" t="s">
        <v>711</v>
      </c>
      <c r="H355" s="105" t="s">
        <v>712</v>
      </c>
      <c r="I355" s="107" t="s">
        <v>729</v>
      </c>
    </row>
    <row r="356" spans="3:9" ht="24.75">
      <c r="C356" s="108" t="s">
        <v>855</v>
      </c>
      <c r="D356" s="109" t="s">
        <v>799</v>
      </c>
      <c r="E356" s="6"/>
      <c r="F356" s="110"/>
      <c r="G356" s="82"/>
      <c r="H356" s="111"/>
      <c r="I356" s="110">
        <v>3.23</v>
      </c>
    </row>
    <row r="357" spans="3:9">
      <c r="C357" s="13" t="s">
        <v>800</v>
      </c>
      <c r="D357" s="5" t="s">
        <v>779</v>
      </c>
      <c r="E357" s="6"/>
      <c r="F357" s="111"/>
      <c r="G357" s="6"/>
      <c r="H357" s="4"/>
      <c r="I357" s="112"/>
    </row>
    <row r="358" spans="3:9">
      <c r="C358" s="72"/>
      <c r="D358" s="113" t="s">
        <v>699</v>
      </c>
      <c r="E358" s="114"/>
      <c r="F358" s="115"/>
      <c r="G358" s="114"/>
      <c r="H358" s="116">
        <f>I356</f>
        <v>3.23</v>
      </c>
      <c r="I358" s="113" t="s">
        <v>732</v>
      </c>
    </row>
    <row r="360" spans="3:9" ht="30">
      <c r="C360" s="105" t="s">
        <v>525</v>
      </c>
      <c r="D360" s="105" t="s">
        <v>526</v>
      </c>
      <c r="E360" s="106" t="s">
        <v>697</v>
      </c>
      <c r="F360" s="105" t="s">
        <v>710</v>
      </c>
      <c r="G360" s="106" t="s">
        <v>711</v>
      </c>
      <c r="H360" s="105" t="s">
        <v>712</v>
      </c>
      <c r="I360" s="107" t="s">
        <v>713</v>
      </c>
    </row>
    <row r="361" spans="3:9" ht="48.75">
      <c r="C361" s="108" t="s">
        <v>856</v>
      </c>
      <c r="D361" s="109" t="s">
        <v>132</v>
      </c>
      <c r="E361" s="6"/>
      <c r="F361" s="110"/>
      <c r="G361" s="82"/>
      <c r="H361" s="111"/>
      <c r="I361" s="110">
        <v>58.41</v>
      </c>
    </row>
    <row r="362" spans="3:9">
      <c r="C362" s="13" t="s">
        <v>839</v>
      </c>
      <c r="D362" s="5" t="s">
        <v>779</v>
      </c>
      <c r="E362" s="6"/>
      <c r="F362" s="111"/>
      <c r="G362" s="6"/>
      <c r="H362" s="4"/>
      <c r="I362" s="112"/>
    </row>
    <row r="363" spans="3:9">
      <c r="C363" s="72"/>
      <c r="D363" s="113" t="s">
        <v>699</v>
      </c>
      <c r="E363" s="114"/>
      <c r="F363" s="115"/>
      <c r="G363" s="114"/>
      <c r="H363" s="116">
        <f>I361</f>
        <v>58.41</v>
      </c>
      <c r="I363" s="113" t="s">
        <v>9</v>
      </c>
    </row>
    <row r="365" spans="3:9">
      <c r="C365" s="90">
        <v>6</v>
      </c>
      <c r="D365" s="104" t="s">
        <v>149</v>
      </c>
    </row>
    <row r="367" spans="3:9" ht="30">
      <c r="C367" s="105" t="s">
        <v>525</v>
      </c>
      <c r="D367" s="105" t="s">
        <v>526</v>
      </c>
      <c r="E367" s="106" t="s">
        <v>697</v>
      </c>
      <c r="F367" s="105" t="s">
        <v>710</v>
      </c>
      <c r="G367" s="106" t="s">
        <v>711</v>
      </c>
      <c r="H367" s="105" t="s">
        <v>712</v>
      </c>
      <c r="I367" s="107" t="s">
        <v>713</v>
      </c>
    </row>
    <row r="368" spans="3:9" ht="24.75">
      <c r="C368" s="108" t="s">
        <v>857</v>
      </c>
      <c r="D368" s="109" t="s">
        <v>151</v>
      </c>
      <c r="E368" s="6">
        <v>1</v>
      </c>
      <c r="F368" s="110">
        <v>217.48</v>
      </c>
      <c r="G368" s="82">
        <v>0.2</v>
      </c>
      <c r="H368" s="111"/>
      <c r="I368" s="110">
        <f>G368*F368*E368</f>
        <v>43.496000000000002</v>
      </c>
    </row>
    <row r="369" spans="3:9">
      <c r="C369" s="13" t="s">
        <v>858</v>
      </c>
      <c r="D369" s="5" t="s">
        <v>769</v>
      </c>
      <c r="E369" s="6">
        <v>2</v>
      </c>
      <c r="F369" s="110">
        <f>F368</f>
        <v>217.48</v>
      </c>
      <c r="G369" s="6">
        <v>0.4</v>
      </c>
      <c r="H369" s="4"/>
      <c r="I369" s="112">
        <f>G369*F369*E369</f>
        <v>173.98400000000001</v>
      </c>
    </row>
    <row r="370" spans="3:9">
      <c r="C370" s="72"/>
      <c r="D370" s="113" t="s">
        <v>699</v>
      </c>
      <c r="E370" s="114"/>
      <c r="F370" s="115"/>
      <c r="G370" s="114"/>
      <c r="H370" s="116">
        <f>SUM(I368:I369)</f>
        <v>217.48000000000002</v>
      </c>
      <c r="I370" s="113" t="s">
        <v>9</v>
      </c>
    </row>
    <row r="371" spans="3:9">
      <c r="C371" s="124"/>
      <c r="D371" s="104"/>
      <c r="E371" s="125"/>
      <c r="F371" s="126"/>
      <c r="G371" s="125"/>
      <c r="H371" s="127"/>
      <c r="I371" s="104"/>
    </row>
    <row r="372" spans="3:9">
      <c r="C372" s="105" t="s">
        <v>525</v>
      </c>
      <c r="D372" s="105" t="s">
        <v>526</v>
      </c>
      <c r="E372" s="106" t="s">
        <v>697</v>
      </c>
      <c r="F372" s="105" t="s">
        <v>710</v>
      </c>
      <c r="G372" s="106" t="s">
        <v>711</v>
      </c>
      <c r="H372" s="105" t="s">
        <v>712</v>
      </c>
      <c r="I372" s="107" t="s">
        <v>859</v>
      </c>
    </row>
    <row r="373" spans="3:9" ht="24.75">
      <c r="C373" s="13" t="s">
        <v>860</v>
      </c>
      <c r="D373" s="109" t="str">
        <f>[6]CCU!C45</f>
        <v>IMPERMEABILIZAÇÃO PISOS EM ÁREAS MOLHADAS</v>
      </c>
      <c r="E373" s="6"/>
      <c r="F373" s="110"/>
      <c r="G373" s="82"/>
      <c r="H373" s="111"/>
      <c r="I373" s="110"/>
    </row>
    <row r="374" spans="3:9">
      <c r="C374" s="13" t="s">
        <v>861</v>
      </c>
      <c r="D374" s="5" t="s">
        <v>862</v>
      </c>
      <c r="E374" s="6"/>
      <c r="F374" s="111"/>
      <c r="G374" s="6"/>
      <c r="H374" s="4"/>
      <c r="I374" s="112">
        <v>3.38</v>
      </c>
    </row>
    <row r="375" spans="3:9">
      <c r="C375" s="13"/>
      <c r="D375" s="5" t="s">
        <v>863</v>
      </c>
      <c r="E375" s="6"/>
      <c r="F375" s="111"/>
      <c r="G375" s="6"/>
      <c r="H375" s="4"/>
      <c r="I375" s="112">
        <v>2.4300000000000002</v>
      </c>
    </row>
    <row r="376" spans="3:9">
      <c r="C376" s="13"/>
      <c r="D376" s="5" t="s">
        <v>864</v>
      </c>
      <c r="E376" s="6"/>
      <c r="F376" s="111"/>
      <c r="G376" s="6"/>
      <c r="H376" s="4"/>
      <c r="I376" s="112">
        <v>4.58</v>
      </c>
    </row>
    <row r="377" spans="3:9">
      <c r="C377" s="13"/>
      <c r="D377" s="5" t="s">
        <v>865</v>
      </c>
      <c r="E377" s="6"/>
      <c r="F377" s="111"/>
      <c r="G377" s="6"/>
      <c r="H377" s="4"/>
      <c r="I377" s="112">
        <v>4.58</v>
      </c>
    </row>
    <row r="378" spans="3:9">
      <c r="C378" s="13"/>
      <c r="D378" s="5" t="s">
        <v>866</v>
      </c>
      <c r="E378" s="6"/>
      <c r="F378" s="111"/>
      <c r="G378" s="6"/>
      <c r="H378" s="4"/>
      <c r="I378" s="112">
        <v>2.58</v>
      </c>
    </row>
    <row r="379" spans="3:9">
      <c r="C379" s="13"/>
      <c r="D379" s="5" t="s">
        <v>867</v>
      </c>
      <c r="E379" s="6"/>
      <c r="F379" s="111"/>
      <c r="G379" s="6"/>
      <c r="H379" s="4"/>
      <c r="I379" s="112">
        <v>3.67</v>
      </c>
    </row>
    <row r="380" spans="3:9">
      <c r="C380" s="13"/>
      <c r="D380" s="5" t="s">
        <v>868</v>
      </c>
      <c r="E380" s="6"/>
      <c r="F380" s="111"/>
      <c r="G380" s="6"/>
      <c r="H380" s="4"/>
      <c r="I380" s="112">
        <v>3.78</v>
      </c>
    </row>
    <row r="381" spans="3:9">
      <c r="C381" s="13"/>
      <c r="D381" s="5" t="s">
        <v>869</v>
      </c>
      <c r="E381" s="6"/>
      <c r="F381" s="111"/>
      <c r="G381" s="6"/>
      <c r="H381" s="4"/>
      <c r="I381" s="112">
        <v>1.82</v>
      </c>
    </row>
    <row r="382" spans="3:9">
      <c r="C382" s="13"/>
      <c r="D382" s="5" t="s">
        <v>870</v>
      </c>
      <c r="E382" s="6"/>
      <c r="F382" s="111"/>
      <c r="G382" s="6"/>
      <c r="H382" s="4"/>
      <c r="I382" s="112">
        <v>3.68</v>
      </c>
    </row>
    <row r="383" spans="3:9">
      <c r="C383" s="13"/>
      <c r="D383" s="5" t="s">
        <v>871</v>
      </c>
      <c r="E383" s="6"/>
      <c r="F383" s="111"/>
      <c r="G383" s="6"/>
      <c r="H383" s="4"/>
      <c r="I383" s="112">
        <v>3.74</v>
      </c>
    </row>
    <row r="384" spans="3:9">
      <c r="C384" s="13"/>
      <c r="D384" s="5" t="s">
        <v>872</v>
      </c>
      <c r="E384" s="6"/>
      <c r="F384" s="111"/>
      <c r="G384" s="6"/>
      <c r="H384" s="4"/>
      <c r="I384" s="112">
        <v>3.7</v>
      </c>
    </row>
    <row r="385" spans="3:9">
      <c r="C385" s="13"/>
      <c r="D385" s="5" t="s">
        <v>873</v>
      </c>
      <c r="E385" s="6"/>
      <c r="F385" s="111"/>
      <c r="G385" s="6"/>
      <c r="H385" s="4"/>
      <c r="I385" s="112">
        <v>3.76</v>
      </c>
    </row>
    <row r="386" spans="3:9">
      <c r="C386" s="13"/>
      <c r="D386" s="5"/>
      <c r="E386" s="6"/>
      <c r="F386" s="111"/>
      <c r="G386" s="6"/>
      <c r="H386" s="4"/>
      <c r="I386" s="112"/>
    </row>
    <row r="387" spans="3:9">
      <c r="C387" s="72"/>
      <c r="D387" s="113" t="s">
        <v>699</v>
      </c>
      <c r="E387" s="114"/>
      <c r="F387" s="115"/>
      <c r="G387" s="114"/>
      <c r="H387" s="116">
        <f>SUM(I374:I385)</f>
        <v>41.7</v>
      </c>
      <c r="I387" s="113" t="s">
        <v>9</v>
      </c>
    </row>
    <row r="388" spans="3:9">
      <c r="C388" s="124"/>
      <c r="D388" s="104"/>
      <c r="E388" s="125"/>
      <c r="F388" s="126"/>
      <c r="G388" s="125"/>
      <c r="H388" s="127"/>
      <c r="I388" s="104"/>
    </row>
    <row r="389" spans="3:9">
      <c r="C389" s="90">
        <v>7</v>
      </c>
      <c r="D389" s="129" t="s">
        <v>156</v>
      </c>
      <c r="G389" s="1"/>
    </row>
    <row r="391" spans="3:9" ht="30">
      <c r="C391" s="105" t="s">
        <v>525</v>
      </c>
      <c r="D391" s="105" t="s">
        <v>526</v>
      </c>
      <c r="E391" s="106" t="s">
        <v>697</v>
      </c>
      <c r="F391" s="105" t="s">
        <v>710</v>
      </c>
      <c r="G391" s="106" t="s">
        <v>711</v>
      </c>
      <c r="H391" s="105" t="s">
        <v>712</v>
      </c>
      <c r="I391" s="107" t="s">
        <v>713</v>
      </c>
    </row>
    <row r="392" spans="3:9" ht="36.75">
      <c r="C392" s="13" t="s">
        <v>874</v>
      </c>
      <c r="D392" s="109" t="s">
        <v>158</v>
      </c>
      <c r="E392" s="6"/>
      <c r="F392" s="110"/>
      <c r="G392" s="82"/>
      <c r="H392" s="111"/>
      <c r="I392" s="110">
        <v>169.33</v>
      </c>
    </row>
    <row r="393" spans="3:9">
      <c r="C393" s="13" t="s">
        <v>875</v>
      </c>
      <c r="D393" s="5" t="s">
        <v>876</v>
      </c>
      <c r="E393" s="6"/>
      <c r="F393" s="111"/>
      <c r="G393" s="6"/>
      <c r="H393" s="4"/>
      <c r="I393" s="112"/>
    </row>
    <row r="394" spans="3:9">
      <c r="C394" s="72"/>
      <c r="D394" s="113" t="s">
        <v>699</v>
      </c>
      <c r="E394" s="114"/>
      <c r="F394" s="115"/>
      <c r="G394" s="114"/>
      <c r="H394" s="116">
        <f>I392</f>
        <v>169.33</v>
      </c>
      <c r="I394" s="113" t="s">
        <v>9</v>
      </c>
    </row>
    <row r="396" spans="3:9" ht="30">
      <c r="C396" s="105" t="s">
        <v>525</v>
      </c>
      <c r="D396" s="105" t="s">
        <v>526</v>
      </c>
      <c r="E396" s="106" t="s">
        <v>697</v>
      </c>
      <c r="F396" s="105" t="s">
        <v>710</v>
      </c>
      <c r="G396" s="106" t="s">
        <v>711</v>
      </c>
      <c r="H396" s="105" t="s">
        <v>712</v>
      </c>
      <c r="I396" s="107" t="s">
        <v>713</v>
      </c>
    </row>
    <row r="397" spans="3:9" ht="84.75">
      <c r="C397" s="13" t="s">
        <v>877</v>
      </c>
      <c r="D397" s="109" t="s">
        <v>878</v>
      </c>
      <c r="E397" s="6"/>
      <c r="F397" s="110"/>
      <c r="G397" s="82"/>
      <c r="H397" s="111"/>
      <c r="I397" s="110"/>
    </row>
    <row r="398" spans="3:9">
      <c r="C398" s="13" t="s">
        <v>879</v>
      </c>
      <c r="D398" s="5"/>
      <c r="E398" s="6"/>
      <c r="F398" s="111"/>
      <c r="G398" s="6"/>
      <c r="H398" s="4"/>
      <c r="I398" s="112"/>
    </row>
    <row r="399" spans="3:9">
      <c r="C399" s="13" t="s">
        <v>880</v>
      </c>
      <c r="D399" s="5" t="s">
        <v>881</v>
      </c>
      <c r="E399" s="6"/>
      <c r="F399" s="111"/>
      <c r="G399" s="6"/>
      <c r="H399" s="4"/>
      <c r="I399" s="112">
        <v>18.21</v>
      </c>
    </row>
    <row r="400" spans="3:9">
      <c r="C400" s="13" t="s">
        <v>880</v>
      </c>
      <c r="D400" s="5" t="s">
        <v>882</v>
      </c>
      <c r="E400" s="6"/>
      <c r="F400" s="111"/>
      <c r="G400" s="6"/>
      <c r="H400" s="4"/>
      <c r="I400" s="112">
        <v>20.85</v>
      </c>
    </row>
    <row r="401" spans="3:9">
      <c r="C401" s="13" t="s">
        <v>880</v>
      </c>
      <c r="D401" s="5" t="s">
        <v>883</v>
      </c>
      <c r="E401" s="6"/>
      <c r="F401" s="111"/>
      <c r="G401" s="6"/>
      <c r="H401" s="4"/>
      <c r="I401" s="112">
        <v>15.29</v>
      </c>
    </row>
    <row r="402" spans="3:9">
      <c r="C402" s="13" t="s">
        <v>884</v>
      </c>
      <c r="D402" s="5" t="s">
        <v>885</v>
      </c>
      <c r="E402" s="6"/>
      <c r="F402" s="111"/>
      <c r="G402" s="6"/>
      <c r="H402" s="4"/>
      <c r="I402" s="112">
        <v>32.130000000000003</v>
      </c>
    </row>
    <row r="403" spans="3:9">
      <c r="C403" s="13" t="s">
        <v>884</v>
      </c>
      <c r="D403" s="5" t="s">
        <v>886</v>
      </c>
      <c r="E403" s="6"/>
      <c r="F403" s="111"/>
      <c r="G403" s="6"/>
      <c r="H403" s="4"/>
      <c r="I403" s="112">
        <v>10.48</v>
      </c>
    </row>
    <row r="404" spans="3:9">
      <c r="C404" s="13" t="s">
        <v>884</v>
      </c>
      <c r="D404" s="5" t="s">
        <v>887</v>
      </c>
      <c r="E404" s="6"/>
      <c r="F404" s="111"/>
      <c r="G404" s="6"/>
      <c r="H404" s="4"/>
      <c r="I404" s="112">
        <v>36.01</v>
      </c>
    </row>
    <row r="405" spans="3:9">
      <c r="C405" s="13" t="s">
        <v>884</v>
      </c>
      <c r="D405" s="5" t="s">
        <v>888</v>
      </c>
      <c r="E405" s="6"/>
      <c r="F405" s="111"/>
      <c r="G405" s="6"/>
      <c r="H405" s="4"/>
      <c r="I405" s="112">
        <v>40.03</v>
      </c>
    </row>
    <row r="406" spans="3:9">
      <c r="C406" s="13" t="s">
        <v>884</v>
      </c>
      <c r="D406" s="5" t="s">
        <v>889</v>
      </c>
      <c r="E406" s="6"/>
      <c r="F406" s="111"/>
      <c r="G406" s="6"/>
      <c r="H406" s="4"/>
      <c r="I406" s="112">
        <v>39.659999999999997</v>
      </c>
    </row>
    <row r="407" spans="3:9">
      <c r="C407" s="13" t="s">
        <v>880</v>
      </c>
      <c r="D407" s="5" t="s">
        <v>890</v>
      </c>
      <c r="E407" s="6"/>
      <c r="F407" s="111"/>
      <c r="G407" s="6"/>
      <c r="H407" s="4"/>
      <c r="I407" s="112">
        <v>38.24</v>
      </c>
    </row>
    <row r="408" spans="3:9">
      <c r="C408" s="13" t="s">
        <v>884</v>
      </c>
      <c r="D408" s="5" t="s">
        <v>891</v>
      </c>
      <c r="E408" s="6"/>
      <c r="F408" s="111"/>
      <c r="G408" s="6"/>
      <c r="H408" s="4"/>
      <c r="I408" s="112">
        <v>34.28</v>
      </c>
    </row>
    <row r="409" spans="3:9">
      <c r="C409" s="13" t="s">
        <v>884</v>
      </c>
      <c r="D409" s="5" t="s">
        <v>892</v>
      </c>
      <c r="E409" s="6"/>
      <c r="F409" s="111"/>
      <c r="G409" s="6"/>
      <c r="H409" s="4"/>
      <c r="I409" s="112">
        <v>8.75</v>
      </c>
    </row>
    <row r="410" spans="3:9">
      <c r="C410" s="13" t="s">
        <v>884</v>
      </c>
      <c r="D410" s="5" t="s">
        <v>893</v>
      </c>
      <c r="E410" s="6"/>
      <c r="F410" s="111"/>
      <c r="G410" s="6"/>
      <c r="H410" s="4"/>
      <c r="I410" s="112">
        <v>9.1199999999999992</v>
      </c>
    </row>
    <row r="411" spans="3:9">
      <c r="C411" s="13" t="s">
        <v>884</v>
      </c>
      <c r="D411" s="5" t="s">
        <v>894</v>
      </c>
      <c r="E411" s="6"/>
      <c r="F411" s="111"/>
      <c r="G411" s="6"/>
      <c r="H411" s="4"/>
      <c r="I411" s="112">
        <v>3.03</v>
      </c>
    </row>
    <row r="412" spans="3:9">
      <c r="C412" s="13" t="s">
        <v>880</v>
      </c>
      <c r="D412" s="5" t="s">
        <v>895</v>
      </c>
      <c r="E412" s="6"/>
      <c r="F412" s="111"/>
      <c r="G412" s="6"/>
      <c r="H412" s="4"/>
      <c r="I412" s="112">
        <v>9.67</v>
      </c>
    </row>
    <row r="413" spans="3:9">
      <c r="C413" s="13" t="s">
        <v>884</v>
      </c>
      <c r="D413" s="5" t="s">
        <v>896</v>
      </c>
      <c r="E413" s="6"/>
      <c r="F413" s="111"/>
      <c r="G413" s="6"/>
      <c r="H413" s="4"/>
      <c r="I413" s="112">
        <v>7.21</v>
      </c>
    </row>
    <row r="414" spans="3:9">
      <c r="C414" s="13" t="s">
        <v>884</v>
      </c>
      <c r="D414" s="5" t="s">
        <v>897</v>
      </c>
      <c r="E414" s="6"/>
      <c r="F414" s="111"/>
      <c r="G414" s="6"/>
      <c r="H414" s="4"/>
      <c r="I414" s="112">
        <v>7.36</v>
      </c>
    </row>
    <row r="415" spans="3:9">
      <c r="C415" s="13" t="s">
        <v>880</v>
      </c>
      <c r="D415" s="5" t="s">
        <v>898</v>
      </c>
      <c r="E415" s="6"/>
      <c r="F415" s="111"/>
      <c r="G415" s="6"/>
      <c r="H415" s="4"/>
      <c r="I415" s="112">
        <v>4.17</v>
      </c>
    </row>
    <row r="416" spans="3:9">
      <c r="C416" s="13" t="s">
        <v>880</v>
      </c>
      <c r="D416" s="5" t="s">
        <v>899</v>
      </c>
      <c r="E416" s="6"/>
      <c r="F416" s="111"/>
      <c r="G416" s="6"/>
      <c r="H416" s="4"/>
      <c r="I416" s="112">
        <v>5.0999999999999996</v>
      </c>
    </row>
    <row r="417" spans="3:9">
      <c r="C417" s="13" t="s">
        <v>884</v>
      </c>
      <c r="D417" s="5" t="s">
        <v>900</v>
      </c>
      <c r="E417" s="6"/>
      <c r="F417" s="111"/>
      <c r="G417" s="6"/>
      <c r="H417" s="4"/>
      <c r="I417" s="112">
        <v>132.94999999999999</v>
      </c>
    </row>
    <row r="418" spans="3:9">
      <c r="C418" s="13" t="s">
        <v>880</v>
      </c>
      <c r="D418" s="5" t="s">
        <v>901</v>
      </c>
      <c r="E418" s="6"/>
      <c r="F418" s="111"/>
      <c r="G418" s="6"/>
      <c r="H418" s="4"/>
      <c r="I418" s="112">
        <v>15.29</v>
      </c>
    </row>
    <row r="419" spans="3:9">
      <c r="C419" s="13" t="s">
        <v>880</v>
      </c>
      <c r="D419" s="5" t="s">
        <v>902</v>
      </c>
      <c r="E419" s="6"/>
      <c r="F419" s="111"/>
      <c r="G419" s="6"/>
      <c r="H419" s="4"/>
      <c r="I419" s="112">
        <v>17.82</v>
      </c>
    </row>
    <row r="420" spans="3:9">
      <c r="C420" s="13" t="s">
        <v>884</v>
      </c>
      <c r="D420" s="5" t="s">
        <v>903</v>
      </c>
      <c r="E420" s="6"/>
      <c r="F420" s="111"/>
      <c r="G420" s="6"/>
      <c r="H420" s="4"/>
      <c r="I420" s="112">
        <v>38.01</v>
      </c>
    </row>
    <row r="421" spans="3:9">
      <c r="C421" s="13"/>
      <c r="D421" s="5"/>
      <c r="E421" s="6"/>
      <c r="F421" s="111"/>
      <c r="G421" s="6"/>
      <c r="H421" s="4"/>
      <c r="I421" s="112"/>
    </row>
    <row r="422" spans="3:9">
      <c r="C422" s="13"/>
      <c r="D422" s="5"/>
      <c r="E422" s="6"/>
      <c r="F422" s="111"/>
      <c r="G422" s="6"/>
      <c r="H422" s="130" t="s">
        <v>884</v>
      </c>
      <c r="I422" s="131">
        <f>SUMIF(C399:C420,H422,I399:I420)</f>
        <v>399.02</v>
      </c>
    </row>
    <row r="423" spans="3:9">
      <c r="C423" s="13"/>
      <c r="D423" s="5"/>
      <c r="E423" s="6"/>
      <c r="F423" s="111"/>
      <c r="G423" s="6"/>
      <c r="H423" s="130" t="s">
        <v>880</v>
      </c>
      <c r="I423" s="131">
        <f>SUMIF(C399:C420,H423,I399:I420)</f>
        <v>144.63999999999999</v>
      </c>
    </row>
    <row r="424" spans="3:9">
      <c r="C424" s="72"/>
      <c r="D424" s="113" t="s">
        <v>699</v>
      </c>
      <c r="E424" s="114"/>
      <c r="F424" s="115"/>
      <c r="G424" s="114"/>
      <c r="H424" s="116">
        <f>SUM(I399:I420)</f>
        <v>543.66000000000008</v>
      </c>
      <c r="I424" s="113" t="s">
        <v>9</v>
      </c>
    </row>
    <row r="426" spans="3:9" ht="30">
      <c r="C426" s="105" t="s">
        <v>525</v>
      </c>
      <c r="D426" s="105" t="s">
        <v>526</v>
      </c>
      <c r="E426" s="106" t="s">
        <v>697</v>
      </c>
      <c r="F426" s="105" t="s">
        <v>710</v>
      </c>
      <c r="G426" s="106" t="s">
        <v>711</v>
      </c>
      <c r="H426" s="105" t="s">
        <v>712</v>
      </c>
      <c r="I426" s="107" t="s">
        <v>713</v>
      </c>
    </row>
    <row r="427" spans="3:9">
      <c r="C427" s="132" t="s">
        <v>904</v>
      </c>
      <c r="D427" s="133" t="s">
        <v>163</v>
      </c>
      <c r="E427" s="6"/>
      <c r="F427" s="110"/>
      <c r="G427" s="82"/>
      <c r="H427" s="111"/>
      <c r="I427" s="110">
        <f>SUM(I429:I440)</f>
        <v>41.7</v>
      </c>
    </row>
    <row r="428" spans="3:9">
      <c r="C428" s="13" t="s">
        <v>905</v>
      </c>
      <c r="D428" s="134"/>
      <c r="E428" s="6"/>
      <c r="F428" s="110"/>
      <c r="G428" s="82"/>
      <c r="H428" s="111"/>
      <c r="I428" s="110"/>
    </row>
    <row r="429" spans="3:9">
      <c r="C429" s="135" t="s">
        <v>880</v>
      </c>
      <c r="D429" s="5" t="s">
        <v>862</v>
      </c>
      <c r="E429" s="6"/>
      <c r="F429" s="111"/>
      <c r="G429" s="6"/>
      <c r="H429" s="4"/>
      <c r="I429" s="112">
        <v>3.38</v>
      </c>
    </row>
    <row r="430" spans="3:9">
      <c r="C430" s="13" t="s">
        <v>880</v>
      </c>
      <c r="D430" s="5" t="s">
        <v>863</v>
      </c>
      <c r="E430" s="6"/>
      <c r="F430" s="111"/>
      <c r="G430" s="6"/>
      <c r="H430" s="4"/>
      <c r="I430" s="112">
        <v>2.4300000000000002</v>
      </c>
    </row>
    <row r="431" spans="3:9">
      <c r="C431" s="13" t="s">
        <v>880</v>
      </c>
      <c r="D431" s="5" t="s">
        <v>864</v>
      </c>
      <c r="E431" s="6"/>
      <c r="F431" s="111"/>
      <c r="G431" s="6"/>
      <c r="H431" s="4"/>
      <c r="I431" s="112">
        <v>4.58</v>
      </c>
    </row>
    <row r="432" spans="3:9">
      <c r="C432" s="13" t="s">
        <v>880</v>
      </c>
      <c r="D432" s="5" t="s">
        <v>865</v>
      </c>
      <c r="E432" s="6"/>
      <c r="F432" s="111"/>
      <c r="G432" s="6"/>
      <c r="H432" s="4"/>
      <c r="I432" s="112">
        <v>4.58</v>
      </c>
    </row>
    <row r="433" spans="3:9">
      <c r="C433" s="13" t="s">
        <v>884</v>
      </c>
      <c r="D433" s="5" t="s">
        <v>866</v>
      </c>
      <c r="E433" s="6"/>
      <c r="F433" s="111"/>
      <c r="G433" s="6"/>
      <c r="H433" s="4"/>
      <c r="I433" s="112">
        <v>2.58</v>
      </c>
    </row>
    <row r="434" spans="3:9">
      <c r="C434" s="13" t="s">
        <v>884</v>
      </c>
      <c r="D434" s="5" t="s">
        <v>867</v>
      </c>
      <c r="E434" s="6"/>
      <c r="F434" s="111"/>
      <c r="G434" s="6"/>
      <c r="H434" s="4"/>
      <c r="I434" s="112">
        <v>3.67</v>
      </c>
    </row>
    <row r="435" spans="3:9">
      <c r="C435" s="13" t="s">
        <v>884</v>
      </c>
      <c r="D435" s="5" t="s">
        <v>868</v>
      </c>
      <c r="E435" s="6"/>
      <c r="F435" s="111"/>
      <c r="G435" s="6"/>
      <c r="H435" s="4"/>
      <c r="I435" s="112">
        <v>3.78</v>
      </c>
    </row>
    <row r="436" spans="3:9">
      <c r="C436" s="13" t="s">
        <v>884</v>
      </c>
      <c r="D436" s="5" t="s">
        <v>869</v>
      </c>
      <c r="E436" s="6"/>
      <c r="F436" s="111"/>
      <c r="G436" s="6"/>
      <c r="H436" s="4"/>
      <c r="I436" s="112">
        <v>1.82</v>
      </c>
    </row>
    <row r="437" spans="3:9">
      <c r="C437" s="13" t="s">
        <v>884</v>
      </c>
      <c r="D437" s="5" t="s">
        <v>870</v>
      </c>
      <c r="E437" s="6"/>
      <c r="F437" s="111"/>
      <c r="G437" s="6"/>
      <c r="H437" s="4"/>
      <c r="I437" s="112">
        <v>3.68</v>
      </c>
    </row>
    <row r="438" spans="3:9">
      <c r="C438" s="13" t="s">
        <v>880</v>
      </c>
      <c r="D438" s="5" t="s">
        <v>871</v>
      </c>
      <c r="E438" s="6"/>
      <c r="F438" s="111"/>
      <c r="G438" s="6"/>
      <c r="H438" s="4"/>
      <c r="I438" s="112">
        <v>3.74</v>
      </c>
    </row>
    <row r="439" spans="3:9">
      <c r="C439" s="13" t="s">
        <v>884</v>
      </c>
      <c r="D439" s="5" t="s">
        <v>872</v>
      </c>
      <c r="E439" s="6"/>
      <c r="F439" s="111"/>
      <c r="G439" s="6"/>
      <c r="H439" s="4"/>
      <c r="I439" s="112">
        <v>3.7</v>
      </c>
    </row>
    <row r="440" spans="3:9">
      <c r="C440" s="13" t="s">
        <v>884</v>
      </c>
      <c r="D440" s="5" t="s">
        <v>873</v>
      </c>
      <c r="E440" s="6"/>
      <c r="F440" s="111"/>
      <c r="G440" s="6"/>
      <c r="H440" s="4"/>
      <c r="I440" s="112">
        <v>3.76</v>
      </c>
    </row>
    <row r="441" spans="3:9">
      <c r="C441" s="13"/>
      <c r="D441" s="5"/>
      <c r="E441" s="6"/>
      <c r="F441" s="111"/>
      <c r="G441" s="6"/>
      <c r="H441" s="130" t="s">
        <v>884</v>
      </c>
      <c r="I441" s="131">
        <f>SUMIF(C429:C440,H441,I429:I440)</f>
        <v>22.990000000000002</v>
      </c>
    </row>
    <row r="442" spans="3:9">
      <c r="C442" s="13"/>
      <c r="D442" s="5"/>
      <c r="E442" s="6"/>
      <c r="F442" s="111"/>
      <c r="G442" s="6"/>
      <c r="H442" s="130" t="s">
        <v>880</v>
      </c>
      <c r="I442" s="131">
        <f>SUMIF(C429:C440,H442,I429:I440)</f>
        <v>18.71</v>
      </c>
    </row>
    <row r="443" spans="3:9">
      <c r="C443" s="72"/>
      <c r="D443" s="113" t="s">
        <v>699</v>
      </c>
      <c r="E443" s="114"/>
      <c r="F443" s="115"/>
      <c r="G443" s="114"/>
      <c r="H443" s="116">
        <f>I427</f>
        <v>41.7</v>
      </c>
      <c r="I443" s="113" t="s">
        <v>9</v>
      </c>
    </row>
    <row r="445" spans="3:9" ht="30">
      <c r="C445" s="105" t="s">
        <v>525</v>
      </c>
      <c r="D445" s="105" t="s">
        <v>526</v>
      </c>
      <c r="E445" s="106" t="s">
        <v>697</v>
      </c>
      <c r="F445" s="105" t="s">
        <v>710</v>
      </c>
      <c r="G445" s="106" t="s">
        <v>711</v>
      </c>
      <c r="H445" s="105" t="s">
        <v>712</v>
      </c>
      <c r="I445" s="107" t="s">
        <v>713</v>
      </c>
    </row>
    <row r="446" spans="3:9" ht="36.75">
      <c r="C446" s="132" t="s">
        <v>906</v>
      </c>
      <c r="D446" s="128" t="s">
        <v>165</v>
      </c>
      <c r="E446" s="6"/>
      <c r="F446" s="110"/>
      <c r="G446" s="82"/>
      <c r="H446" s="111"/>
      <c r="I446" s="110"/>
    </row>
    <row r="447" spans="3:9">
      <c r="C447" s="13" t="s">
        <v>907</v>
      </c>
      <c r="D447" s="136"/>
      <c r="E447" s="6"/>
      <c r="F447" s="110"/>
      <c r="G447" s="82"/>
      <c r="H447" s="111"/>
      <c r="I447" s="110"/>
    </row>
    <row r="448" spans="3:9">
      <c r="C448" s="135" t="s">
        <v>880</v>
      </c>
      <c r="D448" s="5" t="s">
        <v>881</v>
      </c>
      <c r="E448" s="6"/>
      <c r="F448" s="111"/>
      <c r="G448" s="6"/>
      <c r="H448" s="4"/>
      <c r="I448" s="112">
        <v>18.21</v>
      </c>
    </row>
    <row r="449" spans="3:9">
      <c r="C449" s="13" t="s">
        <v>880</v>
      </c>
      <c r="D449" s="5" t="s">
        <v>882</v>
      </c>
      <c r="E449" s="6"/>
      <c r="F449" s="111"/>
      <c r="G449" s="6"/>
      <c r="H449" s="4"/>
      <c r="I449" s="112">
        <v>20.85</v>
      </c>
    </row>
    <row r="450" spans="3:9">
      <c r="C450" s="13" t="s">
        <v>880</v>
      </c>
      <c r="D450" s="5" t="s">
        <v>883</v>
      </c>
      <c r="E450" s="6"/>
      <c r="F450" s="111"/>
      <c r="G450" s="6"/>
      <c r="H450" s="4"/>
      <c r="I450" s="112">
        <v>15.29</v>
      </c>
    </row>
    <row r="451" spans="3:9">
      <c r="C451" s="13" t="s">
        <v>884</v>
      </c>
      <c r="D451" s="5" t="s">
        <v>885</v>
      </c>
      <c r="E451" s="6"/>
      <c r="F451" s="111"/>
      <c r="G451" s="6"/>
      <c r="H451" s="4"/>
      <c r="I451" s="112">
        <v>32.130000000000003</v>
      </c>
    </row>
    <row r="452" spans="3:9">
      <c r="C452" s="13" t="s">
        <v>884</v>
      </c>
      <c r="D452" s="5" t="s">
        <v>886</v>
      </c>
      <c r="E452" s="6"/>
      <c r="F452" s="111"/>
      <c r="G452" s="6"/>
      <c r="H452" s="4"/>
      <c r="I452" s="112">
        <v>10.48</v>
      </c>
    </row>
    <row r="453" spans="3:9">
      <c r="C453" s="13" t="s">
        <v>884</v>
      </c>
      <c r="D453" s="5" t="s">
        <v>887</v>
      </c>
      <c r="E453" s="6"/>
      <c r="F453" s="111"/>
      <c r="G453" s="6"/>
      <c r="H453" s="4"/>
      <c r="I453" s="112">
        <v>36.01</v>
      </c>
    </row>
    <row r="454" spans="3:9">
      <c r="C454" s="13" t="s">
        <v>884</v>
      </c>
      <c r="D454" s="5" t="s">
        <v>888</v>
      </c>
      <c r="E454" s="6"/>
      <c r="F454" s="111"/>
      <c r="G454" s="6"/>
      <c r="H454" s="4"/>
      <c r="I454" s="112">
        <v>40.03</v>
      </c>
    </row>
    <row r="455" spans="3:9">
      <c r="C455" s="13" t="s">
        <v>884</v>
      </c>
      <c r="D455" s="5" t="s">
        <v>889</v>
      </c>
      <c r="E455" s="6"/>
      <c r="F455" s="111"/>
      <c r="G455" s="6"/>
      <c r="H455" s="4"/>
      <c r="I455" s="112">
        <v>39.659999999999997</v>
      </c>
    </row>
    <row r="456" spans="3:9">
      <c r="C456" s="13" t="s">
        <v>880</v>
      </c>
      <c r="D456" s="5" t="s">
        <v>890</v>
      </c>
      <c r="E456" s="6"/>
      <c r="F456" s="111"/>
      <c r="G456" s="6"/>
      <c r="H456" s="4"/>
      <c r="I456" s="112">
        <v>38.24</v>
      </c>
    </row>
    <row r="457" spans="3:9">
      <c r="C457" s="13" t="s">
        <v>884</v>
      </c>
      <c r="D457" s="5" t="s">
        <v>891</v>
      </c>
      <c r="E457" s="6"/>
      <c r="F457" s="111"/>
      <c r="G457" s="6"/>
      <c r="H457" s="4"/>
      <c r="I457" s="112">
        <v>34.28</v>
      </c>
    </row>
    <row r="458" spans="3:9">
      <c r="C458" s="13" t="s">
        <v>884</v>
      </c>
      <c r="D458" s="5" t="s">
        <v>892</v>
      </c>
      <c r="E458" s="6"/>
      <c r="F458" s="111"/>
      <c r="G458" s="6"/>
      <c r="H458" s="4"/>
      <c r="I458" s="112">
        <v>8.75</v>
      </c>
    </row>
    <row r="459" spans="3:9">
      <c r="C459" s="13" t="s">
        <v>884</v>
      </c>
      <c r="D459" s="5" t="s">
        <v>893</v>
      </c>
      <c r="E459" s="6"/>
      <c r="F459" s="111"/>
      <c r="G459" s="6"/>
      <c r="H459" s="4"/>
      <c r="I459" s="112">
        <v>9.1199999999999992</v>
      </c>
    </row>
    <row r="460" spans="3:9">
      <c r="C460" s="13" t="s">
        <v>884</v>
      </c>
      <c r="D460" s="5" t="s">
        <v>894</v>
      </c>
      <c r="E460" s="6"/>
      <c r="F460" s="111"/>
      <c r="G460" s="6"/>
      <c r="H460" s="4"/>
      <c r="I460" s="112">
        <v>3.03</v>
      </c>
    </row>
    <row r="461" spans="3:9">
      <c r="C461" s="13"/>
      <c r="D461" s="5"/>
      <c r="E461" s="6"/>
      <c r="F461" s="111"/>
      <c r="G461" s="6"/>
      <c r="H461" s="130" t="s">
        <v>884</v>
      </c>
      <c r="I461" s="131">
        <f>SUMIF(C448:C460,H461,I448:I460)</f>
        <v>213.49</v>
      </c>
    </row>
    <row r="462" spans="3:9">
      <c r="C462" s="13"/>
      <c r="D462" s="5"/>
      <c r="E462" s="6"/>
      <c r="F462" s="111"/>
      <c r="G462" s="6"/>
      <c r="H462" s="130" t="s">
        <v>880</v>
      </c>
      <c r="I462" s="131">
        <f>SUMIF(C448:C460,H462,I448:I460)</f>
        <v>92.59</v>
      </c>
    </row>
    <row r="463" spans="3:9">
      <c r="C463" s="72"/>
      <c r="D463" s="113" t="s">
        <v>699</v>
      </c>
      <c r="E463" s="114"/>
      <c r="F463" s="115"/>
      <c r="G463" s="114"/>
      <c r="H463" s="116">
        <f>SUM(I448:I460)</f>
        <v>306.08</v>
      </c>
      <c r="I463" s="113" t="s">
        <v>9</v>
      </c>
    </row>
    <row r="465" spans="3:9" ht="30">
      <c r="C465" s="105" t="s">
        <v>525</v>
      </c>
      <c r="D465" s="105" t="s">
        <v>526</v>
      </c>
      <c r="E465" s="106" t="s">
        <v>697</v>
      </c>
      <c r="F465" s="105" t="s">
        <v>710</v>
      </c>
      <c r="G465" s="106" t="s">
        <v>711</v>
      </c>
      <c r="H465" s="105" t="s">
        <v>712</v>
      </c>
      <c r="I465" s="107" t="s">
        <v>713</v>
      </c>
    </row>
    <row r="466" spans="3:9" ht="48.75">
      <c r="C466" s="132" t="s">
        <v>908</v>
      </c>
      <c r="D466" s="109" t="s">
        <v>167</v>
      </c>
      <c r="E466" s="6"/>
      <c r="F466" s="110"/>
      <c r="G466" s="82"/>
      <c r="H466" s="111"/>
      <c r="I466" s="110"/>
    </row>
    <row r="467" spans="3:9">
      <c r="C467" s="13" t="s">
        <v>909</v>
      </c>
      <c r="D467" s="117"/>
      <c r="E467" s="6"/>
      <c r="F467" s="110"/>
      <c r="G467" s="82"/>
      <c r="H467" s="111"/>
      <c r="I467" s="110"/>
    </row>
    <row r="468" spans="3:9">
      <c r="C468" s="135" t="s">
        <v>880</v>
      </c>
      <c r="D468" s="5" t="s">
        <v>895</v>
      </c>
      <c r="E468" s="6"/>
      <c r="F468" s="111"/>
      <c r="G468" s="6"/>
      <c r="H468" s="4"/>
      <c r="I468" s="112">
        <v>9.67</v>
      </c>
    </row>
    <row r="469" spans="3:9">
      <c r="C469" s="13" t="s">
        <v>884</v>
      </c>
      <c r="D469" s="5" t="s">
        <v>896</v>
      </c>
      <c r="E469" s="6"/>
      <c r="F469" s="111"/>
      <c r="G469" s="6"/>
      <c r="H469" s="4"/>
      <c r="I469" s="112">
        <v>7.21</v>
      </c>
    </row>
    <row r="470" spans="3:9">
      <c r="C470" s="13" t="s">
        <v>884</v>
      </c>
      <c r="D470" s="5" t="s">
        <v>897</v>
      </c>
      <c r="E470" s="6"/>
      <c r="F470" s="111"/>
      <c r="G470" s="6"/>
      <c r="H470" s="4"/>
      <c r="I470" s="112">
        <v>7.36</v>
      </c>
    </row>
    <row r="471" spans="3:9">
      <c r="C471" s="13" t="s">
        <v>880</v>
      </c>
      <c r="D471" s="5" t="s">
        <v>898</v>
      </c>
      <c r="E471" s="6"/>
      <c r="F471" s="111"/>
      <c r="G471" s="6"/>
      <c r="H471" s="4"/>
      <c r="I471" s="112">
        <v>4.17</v>
      </c>
    </row>
    <row r="472" spans="3:9">
      <c r="C472" s="13" t="s">
        <v>880</v>
      </c>
      <c r="D472" s="5" t="s">
        <v>899</v>
      </c>
      <c r="E472" s="6"/>
      <c r="F472" s="111"/>
      <c r="G472" s="6"/>
      <c r="H472" s="4"/>
      <c r="I472" s="112">
        <v>5.0999999999999996</v>
      </c>
    </row>
    <row r="473" spans="3:9">
      <c r="C473" s="13"/>
      <c r="D473" s="5"/>
      <c r="E473" s="6"/>
      <c r="F473" s="111"/>
      <c r="G473" s="6"/>
      <c r="H473" s="130" t="s">
        <v>884</v>
      </c>
      <c r="I473" s="131">
        <f>SUMIF(C468:C472,H473,I468:I472)</f>
        <v>14.57</v>
      </c>
    </row>
    <row r="474" spans="3:9">
      <c r="C474" s="13"/>
      <c r="D474" s="5"/>
      <c r="E474" s="6"/>
      <c r="F474" s="111"/>
      <c r="G474" s="6"/>
      <c r="H474" s="130" t="s">
        <v>880</v>
      </c>
      <c r="I474" s="131">
        <f>SUMIF(C468:C472,H474,I468:I472)</f>
        <v>18.939999999999998</v>
      </c>
    </row>
    <row r="475" spans="3:9">
      <c r="C475" s="72"/>
      <c r="D475" s="113" t="s">
        <v>699</v>
      </c>
      <c r="E475" s="114"/>
      <c r="F475" s="115"/>
      <c r="G475" s="114"/>
      <c r="H475" s="116">
        <f>SUM(I468:I472)</f>
        <v>33.51</v>
      </c>
      <c r="I475" s="113" t="s">
        <v>9</v>
      </c>
    </row>
    <row r="477" spans="3:9" ht="30">
      <c r="C477" s="105" t="s">
        <v>525</v>
      </c>
      <c r="D477" s="105" t="s">
        <v>526</v>
      </c>
      <c r="E477" s="106" t="s">
        <v>697</v>
      </c>
      <c r="F477" s="105" t="s">
        <v>710</v>
      </c>
      <c r="G477" s="106" t="s">
        <v>711</v>
      </c>
      <c r="H477" s="105" t="s">
        <v>712</v>
      </c>
      <c r="I477" s="107" t="s">
        <v>713</v>
      </c>
    </row>
    <row r="478" spans="3:9" ht="48.75">
      <c r="C478" s="132" t="s">
        <v>910</v>
      </c>
      <c r="D478" s="109" t="s">
        <v>169</v>
      </c>
      <c r="E478" s="6"/>
      <c r="F478" s="110"/>
      <c r="G478" s="82"/>
      <c r="H478" s="111"/>
      <c r="I478" s="110"/>
    </row>
    <row r="479" spans="3:9">
      <c r="C479" s="13" t="s">
        <v>911</v>
      </c>
      <c r="D479" s="117"/>
      <c r="E479" s="6"/>
      <c r="F479" s="110"/>
      <c r="G479" s="82"/>
      <c r="H479" s="111"/>
      <c r="I479" s="110"/>
    </row>
    <row r="480" spans="3:9">
      <c r="C480" s="135" t="s">
        <v>884</v>
      </c>
      <c r="D480" s="5" t="s">
        <v>900</v>
      </c>
      <c r="E480" s="6"/>
      <c r="F480" s="111"/>
      <c r="G480" s="6"/>
      <c r="H480" s="4"/>
      <c r="I480" s="112">
        <v>132.94999999999999</v>
      </c>
    </row>
    <row r="481" spans="3:9">
      <c r="C481" s="13" t="s">
        <v>880</v>
      </c>
      <c r="D481" s="5" t="s">
        <v>901</v>
      </c>
      <c r="E481" s="6"/>
      <c r="F481" s="111"/>
      <c r="G481" s="6"/>
      <c r="H481" s="4"/>
      <c r="I481" s="112">
        <v>15.29</v>
      </c>
    </row>
    <row r="482" spans="3:9">
      <c r="C482" s="13" t="s">
        <v>880</v>
      </c>
      <c r="D482" s="5" t="s">
        <v>902</v>
      </c>
      <c r="E482" s="6"/>
      <c r="F482" s="111"/>
      <c r="G482" s="6"/>
      <c r="H482" s="4"/>
      <c r="I482" s="112">
        <v>17.82</v>
      </c>
    </row>
    <row r="483" spans="3:9">
      <c r="C483" s="13" t="s">
        <v>880</v>
      </c>
      <c r="D483" s="5" t="s">
        <v>903</v>
      </c>
      <c r="E483" s="6"/>
      <c r="F483" s="111"/>
      <c r="G483" s="6"/>
      <c r="H483" s="4"/>
      <c r="I483" s="112">
        <v>38.01</v>
      </c>
    </row>
    <row r="484" spans="3:9">
      <c r="C484" s="13"/>
      <c r="D484" s="5"/>
      <c r="E484" s="6"/>
      <c r="F484" s="111"/>
      <c r="G484" s="6"/>
      <c r="H484" s="130" t="s">
        <v>884</v>
      </c>
      <c r="I484" s="131">
        <f>SUMIF(C480:C483,H484,I480:I483)</f>
        <v>132.94999999999999</v>
      </c>
    </row>
    <row r="485" spans="3:9">
      <c r="C485" s="13"/>
      <c r="D485" s="5"/>
      <c r="E485" s="6"/>
      <c r="F485" s="111"/>
      <c r="G485" s="6"/>
      <c r="H485" s="130" t="s">
        <v>880</v>
      </c>
      <c r="I485" s="131">
        <f>SUMIF(C480:C483,H485,I480:I483)</f>
        <v>71.12</v>
      </c>
    </row>
    <row r="486" spans="3:9">
      <c r="C486" s="72"/>
      <c r="D486" s="113" t="s">
        <v>699</v>
      </c>
      <c r="E486" s="114"/>
      <c r="F486" s="115"/>
      <c r="G486" s="114"/>
      <c r="H486" s="116">
        <f>SUM(I480:I483)</f>
        <v>204.06999999999996</v>
      </c>
      <c r="I486" s="113" t="s">
        <v>9</v>
      </c>
    </row>
    <row r="488" spans="3:9">
      <c r="C488" s="105" t="s">
        <v>525</v>
      </c>
      <c r="D488" s="105" t="s">
        <v>526</v>
      </c>
      <c r="E488" s="106" t="s">
        <v>697</v>
      </c>
      <c r="F488" s="105" t="s">
        <v>710</v>
      </c>
      <c r="G488" s="106" t="s">
        <v>711</v>
      </c>
      <c r="H488" s="105" t="s">
        <v>712</v>
      </c>
      <c r="I488" s="107" t="s">
        <v>859</v>
      </c>
    </row>
    <row r="489" spans="3:9" ht="48.75">
      <c r="C489" s="13" t="s">
        <v>912</v>
      </c>
      <c r="D489" s="109" t="s">
        <v>171</v>
      </c>
      <c r="E489" s="6"/>
      <c r="F489" s="110"/>
      <c r="G489" s="82"/>
      <c r="H489" s="111"/>
      <c r="I489" s="110">
        <v>13.55</v>
      </c>
    </row>
    <row r="490" spans="3:9">
      <c r="C490" s="13" t="s">
        <v>913</v>
      </c>
      <c r="D490" s="5" t="s">
        <v>914</v>
      </c>
      <c r="E490" s="6"/>
      <c r="F490" s="111"/>
      <c r="G490" s="6"/>
      <c r="H490" s="4"/>
      <c r="I490" s="112"/>
    </row>
    <row r="491" spans="3:9">
      <c r="C491" s="72"/>
      <c r="D491" s="113" t="s">
        <v>699</v>
      </c>
      <c r="E491" s="114"/>
      <c r="F491" s="115"/>
      <c r="G491" s="114"/>
      <c r="H491" s="116">
        <f>I489</f>
        <v>13.55</v>
      </c>
      <c r="I491" s="113" t="s">
        <v>732</v>
      </c>
    </row>
    <row r="493" spans="3:9" ht="30">
      <c r="C493" s="105" t="s">
        <v>525</v>
      </c>
      <c r="D493" s="105" t="s">
        <v>526</v>
      </c>
      <c r="E493" s="106" t="s">
        <v>697</v>
      </c>
      <c r="F493" s="105" t="s">
        <v>710</v>
      </c>
      <c r="G493" s="106" t="s">
        <v>711</v>
      </c>
      <c r="H493" s="105" t="s">
        <v>712</v>
      </c>
      <c r="I493" s="107" t="s">
        <v>713</v>
      </c>
    </row>
    <row r="494" spans="3:9" ht="24.75">
      <c r="C494" s="13" t="s">
        <v>915</v>
      </c>
      <c r="D494" s="109" t="s">
        <v>173</v>
      </c>
      <c r="E494" s="6">
        <f>(0.6*4)+(1*12)+(0.7*1)+(0.9*10)+(0.8*2)+(1.6*5)</f>
        <v>33.700000000000003</v>
      </c>
      <c r="F494" s="110"/>
      <c r="G494" s="82"/>
      <c r="H494" s="111"/>
      <c r="I494" s="110"/>
    </row>
    <row r="495" spans="3:9">
      <c r="C495" s="13" t="s">
        <v>916</v>
      </c>
      <c r="D495" s="5"/>
      <c r="E495" s="6"/>
      <c r="F495" s="111"/>
      <c r="G495" s="6"/>
      <c r="H495" s="4"/>
      <c r="I495" s="112"/>
    </row>
    <row r="496" spans="3:9">
      <c r="C496" s="72"/>
      <c r="D496" s="113" t="s">
        <v>699</v>
      </c>
      <c r="E496" s="114"/>
      <c r="F496" s="115"/>
      <c r="G496" s="114"/>
      <c r="H496" s="116">
        <f>E494</f>
        <v>33.700000000000003</v>
      </c>
      <c r="I496" s="113" t="s">
        <v>263</v>
      </c>
    </row>
    <row r="498" spans="3:9">
      <c r="C498" s="90">
        <v>8</v>
      </c>
      <c r="D498" s="104" t="s">
        <v>175</v>
      </c>
      <c r="G498" s="1"/>
    </row>
    <row r="500" spans="3:9" ht="30">
      <c r="C500" s="105" t="s">
        <v>525</v>
      </c>
      <c r="D500" s="105" t="s">
        <v>526</v>
      </c>
      <c r="E500" s="106" t="s">
        <v>697</v>
      </c>
      <c r="F500" s="105" t="s">
        <v>710</v>
      </c>
      <c r="G500" s="106" t="s">
        <v>711</v>
      </c>
      <c r="H500" s="105" t="s">
        <v>712</v>
      </c>
      <c r="I500" s="107" t="s">
        <v>713</v>
      </c>
    </row>
    <row r="501" spans="3:9" ht="72.75">
      <c r="C501" s="108" t="s">
        <v>917</v>
      </c>
      <c r="D501" s="109" t="s">
        <v>177</v>
      </c>
      <c r="E501" s="6"/>
      <c r="F501" s="110"/>
      <c r="G501" s="82"/>
      <c r="H501" s="111"/>
      <c r="I501" s="110">
        <v>319.83999999999997</v>
      </c>
    </row>
    <row r="502" spans="3:9">
      <c r="C502" s="13" t="s">
        <v>918</v>
      </c>
      <c r="D502" s="5"/>
      <c r="E502" s="6"/>
      <c r="F502" s="111"/>
      <c r="G502" s="6"/>
      <c r="H502" s="4"/>
      <c r="I502" s="112"/>
    </row>
    <row r="503" spans="3:9">
      <c r="C503" s="72"/>
      <c r="D503" s="113" t="s">
        <v>699</v>
      </c>
      <c r="E503" s="114"/>
      <c r="F503" s="115"/>
      <c r="G503" s="114"/>
      <c r="H503" s="116">
        <f>I501</f>
        <v>319.83999999999997</v>
      </c>
      <c r="I503" s="113" t="s">
        <v>9</v>
      </c>
    </row>
    <row r="505" spans="3:9" ht="30">
      <c r="C505" s="105" t="s">
        <v>525</v>
      </c>
      <c r="D505" s="105" t="s">
        <v>526</v>
      </c>
      <c r="E505" s="106" t="s">
        <v>697</v>
      </c>
      <c r="F505" s="105" t="s">
        <v>710</v>
      </c>
      <c r="G505" s="106" t="s">
        <v>711</v>
      </c>
      <c r="H505" s="105" t="s">
        <v>712</v>
      </c>
      <c r="I505" s="107" t="s">
        <v>713</v>
      </c>
    </row>
    <row r="506" spans="3:9" ht="60.75">
      <c r="C506" s="108" t="s">
        <v>919</v>
      </c>
      <c r="D506" s="109" t="s">
        <v>920</v>
      </c>
      <c r="E506" s="6"/>
      <c r="F506" s="110"/>
      <c r="G506" s="82"/>
      <c r="H506" s="111"/>
      <c r="I506" s="110">
        <v>367.65</v>
      </c>
    </row>
    <row r="507" spans="3:9">
      <c r="C507" s="13" t="s">
        <v>921</v>
      </c>
      <c r="D507" s="5"/>
      <c r="E507" s="6"/>
      <c r="F507" s="111"/>
      <c r="G507" s="6"/>
      <c r="H507" s="4"/>
      <c r="I507" s="112"/>
    </row>
    <row r="508" spans="3:9">
      <c r="C508" s="72"/>
      <c r="D508" s="113" t="s">
        <v>699</v>
      </c>
      <c r="E508" s="114"/>
      <c r="F508" s="115"/>
      <c r="G508" s="114"/>
      <c r="H508" s="116">
        <f>I506</f>
        <v>367.65</v>
      </c>
      <c r="I508" s="113" t="s">
        <v>9</v>
      </c>
    </row>
    <row r="510" spans="3:9" ht="30">
      <c r="C510" s="105" t="s">
        <v>525</v>
      </c>
      <c r="D510" s="105" t="s">
        <v>526</v>
      </c>
      <c r="E510" s="106" t="s">
        <v>697</v>
      </c>
      <c r="F510" s="105" t="s">
        <v>710</v>
      </c>
      <c r="G510" s="106" t="s">
        <v>711</v>
      </c>
      <c r="H510" s="105" t="s">
        <v>712</v>
      </c>
      <c r="I510" s="107" t="s">
        <v>713</v>
      </c>
    </row>
    <row r="511" spans="3:9" ht="48.75">
      <c r="C511" s="108" t="s">
        <v>922</v>
      </c>
      <c r="D511" s="109" t="s">
        <v>181</v>
      </c>
      <c r="E511" s="6"/>
      <c r="F511" s="110"/>
      <c r="G511" s="82"/>
      <c r="H511" s="111"/>
      <c r="I511" s="110">
        <f>6.275+3.91</f>
        <v>10.185</v>
      </c>
    </row>
    <row r="512" spans="3:9">
      <c r="C512" s="13" t="s">
        <v>923</v>
      </c>
      <c r="D512" s="5"/>
      <c r="E512" s="6"/>
      <c r="F512" s="111"/>
      <c r="G512" s="6"/>
      <c r="H512" s="4"/>
      <c r="I512" s="112"/>
    </row>
    <row r="513" spans="3:9">
      <c r="C513" s="72"/>
      <c r="D513" s="113" t="s">
        <v>699</v>
      </c>
      <c r="E513" s="114"/>
      <c r="F513" s="115"/>
      <c r="G513" s="114"/>
      <c r="H513" s="116">
        <f>I511</f>
        <v>10.185</v>
      </c>
      <c r="I513" s="113" t="s">
        <v>9</v>
      </c>
    </row>
    <row r="515" spans="3:9">
      <c r="C515" s="90">
        <v>9</v>
      </c>
      <c r="D515" s="129" t="s">
        <v>183</v>
      </c>
      <c r="G515" s="1"/>
    </row>
    <row r="517" spans="3:9" ht="30">
      <c r="C517" s="105" t="s">
        <v>525</v>
      </c>
      <c r="D517" s="105" t="s">
        <v>526</v>
      </c>
      <c r="E517" s="106" t="s">
        <v>697</v>
      </c>
      <c r="F517" s="105" t="s">
        <v>710</v>
      </c>
      <c r="G517" s="106" t="s">
        <v>711</v>
      </c>
      <c r="H517" s="105" t="s">
        <v>712</v>
      </c>
      <c r="I517" s="107" t="s">
        <v>713</v>
      </c>
    </row>
    <row r="518" spans="3:9" ht="60.75">
      <c r="C518" s="108" t="s">
        <v>924</v>
      </c>
      <c r="D518" s="109" t="s">
        <v>925</v>
      </c>
      <c r="E518" s="6"/>
      <c r="F518" s="110"/>
      <c r="G518" s="82"/>
      <c r="H518" s="111"/>
      <c r="I518" s="110"/>
    </row>
    <row r="519" spans="3:9">
      <c r="C519" s="13" t="s">
        <v>926</v>
      </c>
      <c r="D519" s="5"/>
      <c r="E519" s="6">
        <v>2</v>
      </c>
      <c r="F519" s="111"/>
      <c r="G519" s="6"/>
      <c r="H519" s="4"/>
      <c r="I519" s="112">
        <v>337.45</v>
      </c>
    </row>
    <row r="520" spans="3:9">
      <c r="C520" s="13"/>
      <c r="D520" s="5"/>
      <c r="E520" s="6"/>
      <c r="F520" s="111"/>
      <c r="G520" s="6"/>
      <c r="H520" s="4"/>
      <c r="I520" s="112"/>
    </row>
    <row r="521" spans="3:9">
      <c r="C521" s="72"/>
      <c r="D521" s="113" t="s">
        <v>699</v>
      </c>
      <c r="E521" s="114"/>
      <c r="F521" s="115"/>
      <c r="G521" s="114"/>
      <c r="H521" s="116">
        <f>I519*E519</f>
        <v>674.9</v>
      </c>
      <c r="I521" s="113" t="s">
        <v>9</v>
      </c>
    </row>
    <row r="523" spans="3:9" ht="30">
      <c r="C523" s="105" t="s">
        <v>525</v>
      </c>
      <c r="D523" s="105" t="s">
        <v>526</v>
      </c>
      <c r="E523" s="106" t="s">
        <v>697</v>
      </c>
      <c r="F523" s="105" t="s">
        <v>710</v>
      </c>
      <c r="G523" s="106" t="s">
        <v>711</v>
      </c>
      <c r="H523" s="105" t="s">
        <v>712</v>
      </c>
      <c r="I523" s="107" t="s">
        <v>713</v>
      </c>
    </row>
    <row r="524" spans="3:9" ht="84.75">
      <c r="C524" s="137" t="s">
        <v>927</v>
      </c>
      <c r="D524" s="109" t="s">
        <v>928</v>
      </c>
      <c r="E524" s="6"/>
      <c r="F524" s="110"/>
      <c r="G524" s="82"/>
      <c r="H524" s="111"/>
      <c r="I524" s="110"/>
    </row>
    <row r="525" spans="3:9">
      <c r="C525" s="13" t="s">
        <v>929</v>
      </c>
      <c r="D525" s="117"/>
      <c r="E525" s="6"/>
      <c r="F525" s="110"/>
      <c r="G525" s="82"/>
      <c r="H525" s="111"/>
      <c r="I525" s="110"/>
    </row>
    <row r="526" spans="3:9">
      <c r="C526" s="4" t="s">
        <v>880</v>
      </c>
      <c r="D526" s="5" t="s">
        <v>881</v>
      </c>
      <c r="E526" s="6"/>
      <c r="F526" s="111">
        <v>17.62</v>
      </c>
      <c r="G526" s="6"/>
      <c r="H526" s="4">
        <v>3</v>
      </c>
      <c r="I526" s="112">
        <f>H526*F526</f>
        <v>52.86</v>
      </c>
    </row>
    <row r="527" spans="3:9">
      <c r="C527" s="13" t="s">
        <v>880</v>
      </c>
      <c r="D527" s="5" t="s">
        <v>862</v>
      </c>
      <c r="E527" s="6"/>
      <c r="F527" s="111">
        <v>7.38</v>
      </c>
      <c r="G527" s="6"/>
      <c r="H527" s="4">
        <v>3</v>
      </c>
      <c r="I527" s="112">
        <f t="shared" ref="I527:I542" si="1">H527*F527</f>
        <v>22.14</v>
      </c>
    </row>
    <row r="528" spans="3:9">
      <c r="C528" s="13" t="s">
        <v>880</v>
      </c>
      <c r="D528" s="5" t="s">
        <v>863</v>
      </c>
      <c r="E528" s="6"/>
      <c r="F528" s="111">
        <v>6.27</v>
      </c>
      <c r="G528" s="6"/>
      <c r="H528" s="4">
        <v>3</v>
      </c>
      <c r="I528" s="112">
        <f t="shared" si="1"/>
        <v>18.809999999999999</v>
      </c>
    </row>
    <row r="529" spans="3:9">
      <c r="C529" s="13" t="s">
        <v>880</v>
      </c>
      <c r="D529" s="5" t="s">
        <v>864</v>
      </c>
      <c r="E529" s="6"/>
      <c r="F529" s="111">
        <v>9.1</v>
      </c>
      <c r="G529" s="6"/>
      <c r="H529" s="4">
        <v>3</v>
      </c>
      <c r="I529" s="112">
        <f t="shared" si="1"/>
        <v>27.299999999999997</v>
      </c>
    </row>
    <row r="530" spans="3:9">
      <c r="C530" s="13" t="s">
        <v>880</v>
      </c>
      <c r="D530" s="5" t="s">
        <v>865</v>
      </c>
      <c r="E530" s="6"/>
      <c r="F530" s="111">
        <v>9.1</v>
      </c>
      <c r="G530" s="6"/>
      <c r="H530" s="4">
        <v>3</v>
      </c>
      <c r="I530" s="112">
        <f t="shared" si="1"/>
        <v>27.299999999999997</v>
      </c>
    </row>
    <row r="531" spans="3:9">
      <c r="C531" s="13" t="s">
        <v>880</v>
      </c>
      <c r="D531" s="5" t="s">
        <v>866</v>
      </c>
      <c r="E531" s="6"/>
      <c r="F531" s="111">
        <v>6.12</v>
      </c>
      <c r="G531" s="6"/>
      <c r="H531" s="4">
        <v>3</v>
      </c>
      <c r="I531" s="112">
        <f t="shared" si="1"/>
        <v>18.36</v>
      </c>
    </row>
    <row r="532" spans="3:9">
      <c r="C532" s="13" t="s">
        <v>884</v>
      </c>
      <c r="D532" s="5" t="s">
        <v>867</v>
      </c>
      <c r="E532" s="6"/>
      <c r="F532" s="111">
        <v>7.66</v>
      </c>
      <c r="G532" s="6"/>
      <c r="H532" s="4">
        <v>3</v>
      </c>
      <c r="I532" s="112">
        <f t="shared" si="1"/>
        <v>22.98</v>
      </c>
    </row>
    <row r="533" spans="3:9">
      <c r="C533" s="13" t="s">
        <v>880</v>
      </c>
      <c r="D533" s="5" t="s">
        <v>930</v>
      </c>
      <c r="E533" s="6"/>
      <c r="F533" s="111">
        <v>7.77</v>
      </c>
      <c r="G533" s="6"/>
      <c r="H533" s="4">
        <v>3</v>
      </c>
      <c r="I533" s="112">
        <f t="shared" si="1"/>
        <v>23.31</v>
      </c>
    </row>
    <row r="534" spans="3:9">
      <c r="C534" s="13" t="s">
        <v>884</v>
      </c>
      <c r="D534" s="5" t="s">
        <v>931</v>
      </c>
      <c r="E534" s="6"/>
      <c r="F534" s="111">
        <v>1.52</v>
      </c>
      <c r="G534" s="6"/>
      <c r="H534" s="4">
        <v>3</v>
      </c>
      <c r="I534" s="112">
        <f t="shared" si="1"/>
        <v>4.5600000000000005</v>
      </c>
    </row>
    <row r="535" spans="3:9">
      <c r="C535" s="13" t="s">
        <v>884</v>
      </c>
      <c r="D535" s="5" t="s">
        <v>932</v>
      </c>
      <c r="E535" s="6"/>
      <c r="F535" s="111">
        <v>12.12</v>
      </c>
      <c r="G535" s="6"/>
      <c r="H535" s="4">
        <v>3</v>
      </c>
      <c r="I535" s="112">
        <f t="shared" si="1"/>
        <v>36.36</v>
      </c>
    </row>
    <row r="536" spans="3:9">
      <c r="C536" s="13" t="s">
        <v>884</v>
      </c>
      <c r="D536" s="5" t="s">
        <v>870</v>
      </c>
      <c r="E536" s="6"/>
      <c r="F536" s="111">
        <v>7.69</v>
      </c>
      <c r="G536" s="6"/>
      <c r="H536" s="4">
        <v>3</v>
      </c>
      <c r="I536" s="112">
        <f t="shared" si="1"/>
        <v>23.07</v>
      </c>
    </row>
    <row r="537" spans="3:9">
      <c r="C537" s="13" t="s">
        <v>884</v>
      </c>
      <c r="D537" s="5" t="s">
        <v>871</v>
      </c>
      <c r="E537" s="6"/>
      <c r="F537" s="111">
        <v>7.76</v>
      </c>
      <c r="G537" s="6"/>
      <c r="H537" s="4">
        <v>3</v>
      </c>
      <c r="I537" s="112">
        <f t="shared" si="1"/>
        <v>23.28</v>
      </c>
    </row>
    <row r="538" spans="3:9">
      <c r="C538" s="13" t="s">
        <v>884</v>
      </c>
      <c r="D538" s="5" t="s">
        <v>872</v>
      </c>
      <c r="E538" s="6"/>
      <c r="F538" s="111">
        <v>7.71</v>
      </c>
      <c r="G538" s="6"/>
      <c r="H538" s="4">
        <v>3</v>
      </c>
      <c r="I538" s="112">
        <f t="shared" si="1"/>
        <v>23.13</v>
      </c>
    </row>
    <row r="539" spans="3:9">
      <c r="C539" s="13" t="s">
        <v>884</v>
      </c>
      <c r="D539" s="5" t="s">
        <v>873</v>
      </c>
      <c r="E539" s="6"/>
      <c r="F539" s="111">
        <v>7.78</v>
      </c>
      <c r="G539" s="6"/>
      <c r="H539" s="4">
        <v>3</v>
      </c>
      <c r="I539" s="112">
        <f t="shared" si="1"/>
        <v>23.34</v>
      </c>
    </row>
    <row r="540" spans="3:9">
      <c r="C540" s="13" t="s">
        <v>880</v>
      </c>
      <c r="D540" s="5" t="s">
        <v>933</v>
      </c>
      <c r="E540" s="6"/>
      <c r="F540" s="111">
        <v>1.78</v>
      </c>
      <c r="G540" s="6"/>
      <c r="H540" s="4">
        <v>3</v>
      </c>
      <c r="I540" s="112">
        <f t="shared" si="1"/>
        <v>5.34</v>
      </c>
    </row>
    <row r="541" spans="3:9">
      <c r="C541" s="13" t="s">
        <v>884</v>
      </c>
      <c r="D541" s="5" t="s">
        <v>934</v>
      </c>
      <c r="E541" s="6"/>
      <c r="F541" s="111">
        <v>2.19</v>
      </c>
      <c r="G541" s="6"/>
      <c r="H541" s="4">
        <v>3</v>
      </c>
      <c r="I541" s="112">
        <f t="shared" si="1"/>
        <v>6.57</v>
      </c>
    </row>
    <row r="542" spans="3:9">
      <c r="C542" s="13" t="s">
        <v>884</v>
      </c>
      <c r="D542" s="5" t="s">
        <v>935</v>
      </c>
      <c r="E542" s="6"/>
      <c r="F542" s="111">
        <v>3.2</v>
      </c>
      <c r="G542" s="6"/>
      <c r="H542" s="4">
        <v>3</v>
      </c>
      <c r="I542" s="112">
        <f t="shared" si="1"/>
        <v>9.6000000000000014</v>
      </c>
    </row>
    <row r="543" spans="3:9">
      <c r="C543" s="13" t="s">
        <v>936</v>
      </c>
      <c r="D543" s="5" t="s">
        <v>937</v>
      </c>
      <c r="E543" s="6"/>
      <c r="F543" s="111">
        <v>106.24</v>
      </c>
      <c r="G543" s="6"/>
      <c r="H543" s="4">
        <v>1</v>
      </c>
      <c r="I543" s="112">
        <f>H543*F543</f>
        <v>106.24</v>
      </c>
    </row>
    <row r="544" spans="3:9">
      <c r="C544" s="13"/>
      <c r="D544" s="5"/>
      <c r="E544" s="6"/>
      <c r="F544" s="111"/>
      <c r="G544" s="6"/>
      <c r="H544" s="130" t="s">
        <v>884</v>
      </c>
      <c r="I544" s="131">
        <f>SUMIF(C526:C543,H544,I526:I543)</f>
        <v>172.89</v>
      </c>
    </row>
    <row r="545" spans="3:9">
      <c r="C545" s="13"/>
      <c r="D545" s="5"/>
      <c r="E545" s="6"/>
      <c r="F545" s="111"/>
      <c r="G545" s="6"/>
      <c r="H545" s="130" t="s">
        <v>880</v>
      </c>
      <c r="I545" s="131">
        <f>SUMIF(C526:C543,H545,I526:I543)</f>
        <v>195.42</v>
      </c>
    </row>
    <row r="546" spans="3:9">
      <c r="C546" s="13"/>
      <c r="D546" s="5"/>
      <c r="E546" s="6"/>
      <c r="F546" s="111"/>
      <c r="G546" s="6"/>
      <c r="H546" s="130" t="s">
        <v>936</v>
      </c>
      <c r="I546" s="131">
        <f>SUMIF(C526:C543,H546,I526:I543)</f>
        <v>106.24</v>
      </c>
    </row>
    <row r="547" spans="3:9">
      <c r="C547" s="72"/>
      <c r="D547" s="113" t="s">
        <v>699</v>
      </c>
      <c r="E547" s="114"/>
      <c r="F547" s="115"/>
      <c r="G547" s="114"/>
      <c r="H547" s="116">
        <f>SUM(I526:I543)</f>
        <v>474.5499999999999</v>
      </c>
      <c r="I547" s="113" t="s">
        <v>9</v>
      </c>
    </row>
    <row r="549" spans="3:9" ht="30">
      <c r="C549" s="105" t="s">
        <v>525</v>
      </c>
      <c r="D549" s="105" t="s">
        <v>526</v>
      </c>
      <c r="E549" s="106" t="s">
        <v>697</v>
      </c>
      <c r="F549" s="105" t="s">
        <v>710</v>
      </c>
      <c r="G549" s="106" t="s">
        <v>711</v>
      </c>
      <c r="H549" s="105" t="s">
        <v>712</v>
      </c>
      <c r="I549" s="107" t="s">
        <v>713</v>
      </c>
    </row>
    <row r="550" spans="3:9" ht="72.75">
      <c r="C550" s="137" t="s">
        <v>938</v>
      </c>
      <c r="D550" s="109" t="s">
        <v>939</v>
      </c>
      <c r="E550" s="6"/>
      <c r="F550" s="110"/>
      <c r="G550" s="82"/>
      <c r="H550" s="111"/>
      <c r="I550" s="110"/>
    </row>
    <row r="551" spans="3:9">
      <c r="C551" s="13" t="s">
        <v>940</v>
      </c>
      <c r="D551" s="117"/>
      <c r="E551" s="6"/>
      <c r="F551" s="110"/>
      <c r="G551" s="82"/>
      <c r="H551" s="111"/>
      <c r="I551" s="110"/>
    </row>
    <row r="552" spans="3:9">
      <c r="C552" s="4" t="s">
        <v>880</v>
      </c>
      <c r="D552" s="5" t="s">
        <v>882</v>
      </c>
      <c r="E552" s="6"/>
      <c r="F552" s="111">
        <v>18.579999999999998</v>
      </c>
      <c r="G552" s="6"/>
      <c r="H552" s="4">
        <v>3</v>
      </c>
      <c r="I552" s="112">
        <f t="shared" ref="I552:I570" si="2">H552*F552</f>
        <v>55.739999999999995</v>
      </c>
    </row>
    <row r="553" spans="3:9">
      <c r="C553" s="13" t="s">
        <v>884</v>
      </c>
      <c r="D553" s="5" t="s">
        <v>941</v>
      </c>
      <c r="E553" s="6"/>
      <c r="F553" s="111">
        <v>124.06</v>
      </c>
      <c r="G553" s="6"/>
      <c r="H553" s="4">
        <v>3</v>
      </c>
      <c r="I553" s="112">
        <f t="shared" si="2"/>
        <v>372.18</v>
      </c>
    </row>
    <row r="554" spans="3:9">
      <c r="C554" s="13" t="s">
        <v>880</v>
      </c>
      <c r="D554" s="5" t="s">
        <v>883</v>
      </c>
      <c r="E554" s="6"/>
      <c r="F554" s="111">
        <v>16.309999999999999</v>
      </c>
      <c r="G554" s="6"/>
      <c r="H554" s="4">
        <v>3</v>
      </c>
      <c r="I554" s="112">
        <f t="shared" si="2"/>
        <v>48.929999999999993</v>
      </c>
    </row>
    <row r="555" spans="3:9">
      <c r="C555" s="13" t="s">
        <v>880</v>
      </c>
      <c r="D555" s="5" t="s">
        <v>942</v>
      </c>
      <c r="E555" s="6"/>
      <c r="F555" s="111">
        <v>15.27</v>
      </c>
      <c r="G555" s="6"/>
      <c r="H555" s="4">
        <v>3</v>
      </c>
      <c r="I555" s="112">
        <f t="shared" si="2"/>
        <v>45.81</v>
      </c>
    </row>
    <row r="556" spans="3:9">
      <c r="C556" s="13" t="s">
        <v>880</v>
      </c>
      <c r="D556" s="5" t="s">
        <v>898</v>
      </c>
      <c r="E556" s="6"/>
      <c r="F556" s="111">
        <v>13.35</v>
      </c>
      <c r="G556" s="6"/>
      <c r="H556" s="4">
        <v>3</v>
      </c>
      <c r="I556" s="112">
        <f t="shared" si="2"/>
        <v>40.049999999999997</v>
      </c>
    </row>
    <row r="557" spans="3:9">
      <c r="C557" s="13" t="s">
        <v>880</v>
      </c>
      <c r="D557" s="5" t="s">
        <v>899</v>
      </c>
      <c r="E557" s="6"/>
      <c r="F557" s="111">
        <v>14.25</v>
      </c>
      <c r="G557" s="6"/>
      <c r="H557" s="4">
        <v>3</v>
      </c>
      <c r="I557" s="112">
        <f t="shared" si="2"/>
        <v>42.75</v>
      </c>
    </row>
    <row r="558" spans="3:9">
      <c r="C558" s="13" t="s">
        <v>880</v>
      </c>
      <c r="D558" s="5" t="s">
        <v>901</v>
      </c>
      <c r="E558" s="6"/>
      <c r="F558" s="111">
        <v>18.329999999999998</v>
      </c>
      <c r="G558" s="6"/>
      <c r="H558" s="4">
        <v>3</v>
      </c>
      <c r="I558" s="112">
        <f t="shared" si="2"/>
        <v>54.989999999999995</v>
      </c>
    </row>
    <row r="559" spans="3:9">
      <c r="C559" s="13" t="s">
        <v>880</v>
      </c>
      <c r="D559" s="5" t="s">
        <v>902</v>
      </c>
      <c r="E559" s="6"/>
      <c r="F559" s="111">
        <v>19.45</v>
      </c>
      <c r="G559" s="6"/>
      <c r="H559" s="4">
        <v>3</v>
      </c>
      <c r="I559" s="112">
        <f t="shared" si="2"/>
        <v>58.349999999999994</v>
      </c>
    </row>
    <row r="560" spans="3:9">
      <c r="C560" s="13" t="s">
        <v>884</v>
      </c>
      <c r="D560" s="5" t="s">
        <v>943</v>
      </c>
      <c r="E560" s="6"/>
      <c r="F560" s="111">
        <v>12.79</v>
      </c>
      <c r="G560" s="6"/>
      <c r="H560" s="4">
        <v>3</v>
      </c>
      <c r="I560" s="112">
        <f t="shared" si="2"/>
        <v>38.369999999999997</v>
      </c>
    </row>
    <row r="561" spans="3:9">
      <c r="C561" s="13" t="s">
        <v>884</v>
      </c>
      <c r="D561" s="5" t="s">
        <v>944</v>
      </c>
      <c r="E561" s="6"/>
      <c r="F561" s="111">
        <v>7.24</v>
      </c>
      <c r="G561" s="6"/>
      <c r="H561" s="4">
        <v>3</v>
      </c>
      <c r="I561" s="112">
        <f t="shared" si="2"/>
        <v>21.72</v>
      </c>
    </row>
    <row r="562" spans="3:9">
      <c r="C562" s="13" t="s">
        <v>884</v>
      </c>
      <c r="D562" s="5" t="s">
        <v>945</v>
      </c>
      <c r="E562" s="6"/>
      <c r="F562" s="111">
        <v>10.95</v>
      </c>
      <c r="G562" s="6"/>
      <c r="H562" s="4">
        <v>3</v>
      </c>
      <c r="I562" s="112">
        <f t="shared" si="2"/>
        <v>32.849999999999994</v>
      </c>
    </row>
    <row r="563" spans="3:9">
      <c r="C563" s="13" t="s">
        <v>884</v>
      </c>
      <c r="D563" s="5" t="s">
        <v>885</v>
      </c>
      <c r="E563" s="6"/>
      <c r="F563" s="111">
        <v>23.27</v>
      </c>
      <c r="G563" s="6"/>
      <c r="H563" s="4">
        <v>3</v>
      </c>
      <c r="I563" s="112">
        <f t="shared" si="2"/>
        <v>69.81</v>
      </c>
    </row>
    <row r="564" spans="3:9">
      <c r="C564" s="13" t="s">
        <v>884</v>
      </c>
      <c r="D564" s="5" t="s">
        <v>946</v>
      </c>
      <c r="E564" s="6"/>
      <c r="F564" s="111">
        <v>13.39</v>
      </c>
      <c r="G564" s="6"/>
      <c r="H564" s="4">
        <v>3</v>
      </c>
      <c r="I564" s="112">
        <f t="shared" si="2"/>
        <v>40.17</v>
      </c>
    </row>
    <row r="565" spans="3:9">
      <c r="C565" s="13" t="s">
        <v>884</v>
      </c>
      <c r="D565" s="5" t="s">
        <v>947</v>
      </c>
      <c r="E565" s="6"/>
      <c r="F565" s="111">
        <v>24.19</v>
      </c>
      <c r="G565" s="6"/>
      <c r="H565" s="4">
        <v>3</v>
      </c>
      <c r="I565" s="112">
        <f t="shared" si="2"/>
        <v>72.570000000000007</v>
      </c>
    </row>
    <row r="566" spans="3:9">
      <c r="C566" s="13" t="s">
        <v>884</v>
      </c>
      <c r="D566" s="5" t="s">
        <v>888</v>
      </c>
      <c r="E566" s="6"/>
      <c r="F566" s="111">
        <v>27.03</v>
      </c>
      <c r="G566" s="6"/>
      <c r="H566" s="4">
        <v>3</v>
      </c>
      <c r="I566" s="112">
        <f t="shared" si="2"/>
        <v>81.09</v>
      </c>
    </row>
    <row r="567" spans="3:9">
      <c r="C567" s="13" t="s">
        <v>884</v>
      </c>
      <c r="D567" s="5" t="s">
        <v>889</v>
      </c>
      <c r="E567" s="6"/>
      <c r="F567" s="111">
        <v>26.87</v>
      </c>
      <c r="G567" s="6"/>
      <c r="H567" s="4">
        <v>3</v>
      </c>
      <c r="I567" s="112">
        <f t="shared" si="2"/>
        <v>80.61</v>
      </c>
    </row>
    <row r="568" spans="3:9">
      <c r="C568" s="13" t="s">
        <v>884</v>
      </c>
      <c r="D568" s="5" t="s">
        <v>890</v>
      </c>
      <c r="E568" s="6"/>
      <c r="F568" s="111">
        <v>26.22</v>
      </c>
      <c r="G568" s="6"/>
      <c r="H568" s="4">
        <v>3</v>
      </c>
      <c r="I568" s="112">
        <f t="shared" si="2"/>
        <v>78.66</v>
      </c>
    </row>
    <row r="569" spans="3:9">
      <c r="C569" s="13" t="s">
        <v>884</v>
      </c>
      <c r="D569" s="5" t="s">
        <v>891</v>
      </c>
      <c r="E569" s="6"/>
      <c r="F569" s="111">
        <v>24.46</v>
      </c>
      <c r="G569" s="6"/>
      <c r="H569" s="4">
        <v>3</v>
      </c>
      <c r="I569" s="112">
        <f t="shared" si="2"/>
        <v>73.38</v>
      </c>
    </row>
    <row r="570" spans="3:9">
      <c r="C570" s="13" t="s">
        <v>880</v>
      </c>
      <c r="D570" s="5" t="s">
        <v>903</v>
      </c>
      <c r="E570" s="6"/>
      <c r="F570" s="111">
        <v>42.25</v>
      </c>
      <c r="G570" s="6"/>
      <c r="H570" s="4">
        <v>3</v>
      </c>
      <c r="I570" s="112">
        <f t="shared" si="2"/>
        <v>126.75</v>
      </c>
    </row>
    <row r="571" spans="3:9">
      <c r="C571" s="13" t="s">
        <v>936</v>
      </c>
      <c r="D571" s="5" t="s">
        <v>937</v>
      </c>
      <c r="E571" s="6"/>
      <c r="F571" s="111"/>
      <c r="G571" s="6"/>
      <c r="H571" s="4"/>
      <c r="I571" s="112">
        <f>45.25+13.5+12.73+5+78.67+47.86+4.79+110.63+76.55+98.7+111.55+63.78+63.78+7.64+7.64+12.87+12.87+19.88+58.8</f>
        <v>852.48999999999978</v>
      </c>
    </row>
    <row r="572" spans="3:9">
      <c r="C572" s="13"/>
      <c r="D572" s="5"/>
      <c r="E572" s="6"/>
      <c r="F572" s="111"/>
      <c r="G572" s="6"/>
      <c r="H572" s="130" t="s">
        <v>884</v>
      </c>
      <c r="I572" s="131">
        <f>SUMIF(C552:C571,H572,I552:I571)</f>
        <v>961.41000000000008</v>
      </c>
    </row>
    <row r="573" spans="3:9">
      <c r="C573" s="13"/>
      <c r="D573" s="5"/>
      <c r="E573" s="6"/>
      <c r="F573" s="111"/>
      <c r="G573" s="6"/>
      <c r="H573" s="130" t="s">
        <v>880</v>
      </c>
      <c r="I573" s="131">
        <f>SUMIF(C552:C571,H573,I552:I571)</f>
        <v>473.37</v>
      </c>
    </row>
    <row r="574" spans="3:9">
      <c r="C574" s="13"/>
      <c r="D574" s="5"/>
      <c r="E574" s="6"/>
      <c r="F574" s="111"/>
      <c r="G574" s="6"/>
      <c r="H574" s="130" t="s">
        <v>936</v>
      </c>
      <c r="I574" s="131">
        <f>SUMIF(C552:C571,H574,I552:I571)</f>
        <v>852.48999999999978</v>
      </c>
    </row>
    <row r="575" spans="3:9">
      <c r="C575" s="72"/>
      <c r="D575" s="113" t="s">
        <v>699</v>
      </c>
      <c r="E575" s="114"/>
      <c r="F575" s="115"/>
      <c r="G575" s="114"/>
      <c r="H575" s="116">
        <f>SUM(I552:I571)</f>
        <v>2287.27</v>
      </c>
      <c r="I575" s="113" t="s">
        <v>9</v>
      </c>
    </row>
    <row r="577" spans="3:9" ht="30">
      <c r="C577" s="105" t="s">
        <v>525</v>
      </c>
      <c r="D577" s="105" t="s">
        <v>526</v>
      </c>
      <c r="E577" s="106" t="s">
        <v>697</v>
      </c>
      <c r="F577" s="105" t="s">
        <v>710</v>
      </c>
      <c r="G577" s="106" t="s">
        <v>711</v>
      </c>
      <c r="H577" s="105" t="s">
        <v>712</v>
      </c>
      <c r="I577" s="107" t="s">
        <v>713</v>
      </c>
    </row>
    <row r="578" spans="3:9" ht="48.75">
      <c r="C578" s="13" t="s">
        <v>948</v>
      </c>
      <c r="D578" s="109" t="s">
        <v>191</v>
      </c>
      <c r="E578" s="6"/>
      <c r="F578" s="111">
        <v>106.24</v>
      </c>
      <c r="G578" s="82"/>
      <c r="H578" s="4">
        <v>1</v>
      </c>
      <c r="I578" s="110">
        <f>H578*F578</f>
        <v>106.24</v>
      </c>
    </row>
    <row r="579" spans="3:9">
      <c r="C579" s="13" t="s">
        <v>949</v>
      </c>
      <c r="D579" s="5" t="s">
        <v>950</v>
      </c>
      <c r="E579" s="6"/>
      <c r="F579" s="111"/>
      <c r="G579" s="6"/>
      <c r="H579" s="4"/>
      <c r="I579" s="112"/>
    </row>
    <row r="580" spans="3:9">
      <c r="C580" s="72" t="s">
        <v>936</v>
      </c>
      <c r="D580" s="113" t="s">
        <v>699</v>
      </c>
      <c r="E580" s="114"/>
      <c r="F580" s="115"/>
      <c r="G580" s="114"/>
      <c r="H580" s="116">
        <f>I578</f>
        <v>106.24</v>
      </c>
      <c r="I580" s="113" t="s">
        <v>9</v>
      </c>
    </row>
    <row r="582" spans="3:9" ht="30">
      <c r="C582" s="105" t="s">
        <v>525</v>
      </c>
      <c r="D582" s="105" t="s">
        <v>526</v>
      </c>
      <c r="E582" s="106" t="s">
        <v>697</v>
      </c>
      <c r="F582" s="105" t="s">
        <v>710</v>
      </c>
      <c r="G582" s="106" t="s">
        <v>711</v>
      </c>
      <c r="H582" s="105" t="s">
        <v>712</v>
      </c>
      <c r="I582" s="107" t="s">
        <v>713</v>
      </c>
    </row>
    <row r="583" spans="3:9" ht="48.75">
      <c r="C583" s="132" t="s">
        <v>951</v>
      </c>
      <c r="D583" s="128" t="s">
        <v>193</v>
      </c>
      <c r="E583" s="6"/>
      <c r="F583" s="110"/>
      <c r="G583" s="82"/>
      <c r="H583" s="111"/>
      <c r="I583" s="110"/>
    </row>
    <row r="584" spans="3:9">
      <c r="C584" s="13" t="s">
        <v>952</v>
      </c>
      <c r="D584" s="136"/>
      <c r="E584" s="6"/>
      <c r="F584" s="110"/>
      <c r="G584" s="82"/>
      <c r="H584" s="111"/>
      <c r="I584" s="110"/>
    </row>
    <row r="585" spans="3:9">
      <c r="C585" s="135" t="s">
        <v>880</v>
      </c>
      <c r="D585" s="5" t="s">
        <v>881</v>
      </c>
      <c r="E585" s="6"/>
      <c r="F585" s="111">
        <v>11.11</v>
      </c>
      <c r="G585" s="6"/>
      <c r="H585" s="4">
        <v>3</v>
      </c>
      <c r="I585" s="112">
        <f>H585*F585</f>
        <v>33.33</v>
      </c>
    </row>
    <row r="586" spans="3:9">
      <c r="C586" s="13" t="s">
        <v>880</v>
      </c>
      <c r="D586" s="5" t="s">
        <v>862</v>
      </c>
      <c r="E586" s="6"/>
      <c r="F586" s="111">
        <v>7.36</v>
      </c>
      <c r="G586" s="6"/>
      <c r="H586" s="4">
        <v>3</v>
      </c>
      <c r="I586" s="112">
        <f t="shared" ref="I586:I601" si="3">H586*F586</f>
        <v>22.080000000000002</v>
      </c>
    </row>
    <row r="587" spans="3:9">
      <c r="C587" s="13" t="s">
        <v>880</v>
      </c>
      <c r="D587" s="5" t="s">
        <v>863</v>
      </c>
      <c r="E587" s="6"/>
      <c r="F587" s="111">
        <v>6.27</v>
      </c>
      <c r="G587" s="6"/>
      <c r="H587" s="4">
        <v>3</v>
      </c>
      <c r="I587" s="112">
        <f t="shared" si="3"/>
        <v>18.809999999999999</v>
      </c>
    </row>
    <row r="588" spans="3:9">
      <c r="C588" s="13" t="s">
        <v>880</v>
      </c>
      <c r="D588" s="5" t="s">
        <v>864</v>
      </c>
      <c r="E588" s="6"/>
      <c r="F588" s="111">
        <v>9.1</v>
      </c>
      <c r="G588" s="6"/>
      <c r="H588" s="4">
        <v>3</v>
      </c>
      <c r="I588" s="112">
        <f t="shared" si="3"/>
        <v>27.299999999999997</v>
      </c>
    </row>
    <row r="589" spans="3:9">
      <c r="C589" s="13" t="s">
        <v>880</v>
      </c>
      <c r="D589" s="5" t="s">
        <v>865</v>
      </c>
      <c r="E589" s="6"/>
      <c r="F589" s="111">
        <v>9.1</v>
      </c>
      <c r="G589" s="6"/>
      <c r="H589" s="4">
        <v>3</v>
      </c>
      <c r="I589" s="112">
        <f t="shared" si="3"/>
        <v>27.299999999999997</v>
      </c>
    </row>
    <row r="590" spans="3:9">
      <c r="C590" s="13" t="s">
        <v>884</v>
      </c>
      <c r="D590" s="5" t="s">
        <v>866</v>
      </c>
      <c r="E590" s="6"/>
      <c r="F590" s="111">
        <v>6.12</v>
      </c>
      <c r="G590" s="6"/>
      <c r="H590" s="4">
        <v>3</v>
      </c>
      <c r="I590" s="112">
        <f t="shared" si="3"/>
        <v>18.36</v>
      </c>
    </row>
    <row r="591" spans="3:9">
      <c r="C591" s="13" t="s">
        <v>884</v>
      </c>
      <c r="D591" s="5" t="s">
        <v>867</v>
      </c>
      <c r="E591" s="6"/>
      <c r="F591" s="111">
        <v>7.66</v>
      </c>
      <c r="G591" s="6"/>
      <c r="H591" s="4">
        <v>3</v>
      </c>
      <c r="I591" s="112">
        <f t="shared" si="3"/>
        <v>22.98</v>
      </c>
    </row>
    <row r="592" spans="3:9">
      <c r="C592" s="13" t="s">
        <v>884</v>
      </c>
      <c r="D592" s="5" t="s">
        <v>930</v>
      </c>
      <c r="E592" s="6"/>
      <c r="F592" s="111">
        <v>7.77</v>
      </c>
      <c r="G592" s="6"/>
      <c r="H592" s="4">
        <v>3</v>
      </c>
      <c r="I592" s="112">
        <f t="shared" si="3"/>
        <v>23.31</v>
      </c>
    </row>
    <row r="593" spans="3:9">
      <c r="C593" s="13" t="s">
        <v>884</v>
      </c>
      <c r="D593" s="5" t="s">
        <v>931</v>
      </c>
      <c r="E593" s="6"/>
      <c r="F593" s="111">
        <v>1.52</v>
      </c>
      <c r="G593" s="6"/>
      <c r="H593" s="4">
        <v>3</v>
      </c>
      <c r="I593" s="112">
        <f t="shared" si="3"/>
        <v>4.5600000000000005</v>
      </c>
    </row>
    <row r="594" spans="3:9">
      <c r="C594" s="13" t="s">
        <v>884</v>
      </c>
      <c r="D594" s="5" t="s">
        <v>932</v>
      </c>
      <c r="E594" s="6"/>
      <c r="F594" s="111">
        <v>12.12</v>
      </c>
      <c r="G594" s="6"/>
      <c r="H594" s="4">
        <v>3</v>
      </c>
      <c r="I594" s="112">
        <f>H594*F594</f>
        <v>36.36</v>
      </c>
    </row>
    <row r="595" spans="3:9">
      <c r="C595" s="13" t="s">
        <v>884</v>
      </c>
      <c r="D595" s="5" t="s">
        <v>870</v>
      </c>
      <c r="E595" s="6"/>
      <c r="F595" s="111">
        <v>7.69</v>
      </c>
      <c r="G595" s="6"/>
      <c r="H595" s="4">
        <v>3</v>
      </c>
      <c r="I595" s="112">
        <f t="shared" si="3"/>
        <v>23.07</v>
      </c>
    </row>
    <row r="596" spans="3:9">
      <c r="C596" s="13" t="s">
        <v>884</v>
      </c>
      <c r="D596" s="5" t="s">
        <v>871</v>
      </c>
      <c r="E596" s="6"/>
      <c r="F596" s="111">
        <v>7.76</v>
      </c>
      <c r="G596" s="6"/>
      <c r="H596" s="4">
        <v>3</v>
      </c>
      <c r="I596" s="112">
        <f t="shared" si="3"/>
        <v>23.28</v>
      </c>
    </row>
    <row r="597" spans="3:9">
      <c r="C597" s="13" t="s">
        <v>884</v>
      </c>
      <c r="D597" s="5" t="s">
        <v>872</v>
      </c>
      <c r="E597" s="6"/>
      <c r="F597" s="111">
        <v>7.71</v>
      </c>
      <c r="G597" s="6"/>
      <c r="H597" s="4">
        <v>3</v>
      </c>
      <c r="I597" s="112">
        <f t="shared" si="3"/>
        <v>23.13</v>
      </c>
    </row>
    <row r="598" spans="3:9">
      <c r="C598" s="13" t="s">
        <v>884</v>
      </c>
      <c r="D598" s="5" t="s">
        <v>873</v>
      </c>
      <c r="E598" s="6"/>
      <c r="F598" s="111">
        <v>7.78</v>
      </c>
      <c r="G598" s="6"/>
      <c r="H598" s="4">
        <v>3</v>
      </c>
      <c r="I598" s="112">
        <f t="shared" si="3"/>
        <v>23.34</v>
      </c>
    </row>
    <row r="599" spans="3:9">
      <c r="C599" s="13" t="s">
        <v>880</v>
      </c>
      <c r="D599" s="5" t="s">
        <v>933</v>
      </c>
      <c r="E599" s="6"/>
      <c r="F599" s="111">
        <v>1.78</v>
      </c>
      <c r="G599" s="6"/>
      <c r="H599" s="4">
        <v>3</v>
      </c>
      <c r="I599" s="112">
        <f t="shared" si="3"/>
        <v>5.34</v>
      </c>
    </row>
    <row r="600" spans="3:9">
      <c r="C600" s="13" t="s">
        <v>884</v>
      </c>
      <c r="D600" s="5" t="s">
        <v>934</v>
      </c>
      <c r="E600" s="6"/>
      <c r="F600" s="111">
        <v>2.19</v>
      </c>
      <c r="G600" s="6"/>
      <c r="H600" s="4">
        <v>3</v>
      </c>
      <c r="I600" s="112">
        <f t="shared" si="3"/>
        <v>6.57</v>
      </c>
    </row>
    <row r="601" spans="3:9">
      <c r="C601" s="13" t="s">
        <v>884</v>
      </c>
      <c r="D601" s="5" t="s">
        <v>935</v>
      </c>
      <c r="E601" s="6"/>
      <c r="F601" s="111">
        <v>3.2</v>
      </c>
      <c r="G601" s="6"/>
      <c r="H601" s="4">
        <v>3</v>
      </c>
      <c r="I601" s="112">
        <f t="shared" si="3"/>
        <v>9.6000000000000014</v>
      </c>
    </row>
    <row r="602" spans="3:9">
      <c r="C602" s="13"/>
      <c r="D602" s="5"/>
      <c r="E602" s="6"/>
      <c r="F602" s="111"/>
      <c r="G602" s="6"/>
      <c r="H602" s="130" t="s">
        <v>884</v>
      </c>
      <c r="I602" s="131">
        <f ca="1">SUMIF(C584:C601,H602,I585:I601)</f>
        <v>194.97</v>
      </c>
    </row>
    <row r="603" spans="3:9">
      <c r="C603" s="13"/>
      <c r="D603" s="5"/>
      <c r="E603" s="6"/>
      <c r="F603" s="111"/>
      <c r="G603" s="6"/>
      <c r="H603" s="130" t="s">
        <v>880</v>
      </c>
      <c r="I603" s="131">
        <f>SUMIF(C585:C601,H603,I585:I601)</f>
        <v>134.16</v>
      </c>
    </row>
    <row r="604" spans="3:9">
      <c r="C604" s="13"/>
      <c r="D604" s="5"/>
      <c r="E604" s="6"/>
      <c r="F604" s="111"/>
      <c r="G604" s="6"/>
      <c r="H604" s="130" t="s">
        <v>936</v>
      </c>
      <c r="I604" s="131">
        <f>SUMIF(C585:C601,H604,I585:I601)</f>
        <v>0</v>
      </c>
    </row>
    <row r="605" spans="3:9">
      <c r="C605" s="72"/>
      <c r="D605" s="113" t="s">
        <v>699</v>
      </c>
      <c r="E605" s="114"/>
      <c r="F605" s="115"/>
      <c r="G605" s="114"/>
      <c r="H605" s="116">
        <f>SUM(I585:I601)</f>
        <v>348.71999999999997</v>
      </c>
      <c r="I605" s="113" t="s">
        <v>9</v>
      </c>
    </row>
    <row r="607" spans="3:9">
      <c r="C607" s="90">
        <v>10</v>
      </c>
      <c r="D607" s="104" t="s">
        <v>195</v>
      </c>
      <c r="G607" s="1"/>
    </row>
    <row r="609" spans="3:9" ht="30">
      <c r="C609" s="105" t="s">
        <v>525</v>
      </c>
      <c r="D609" s="105" t="s">
        <v>526</v>
      </c>
      <c r="E609" s="106" t="s">
        <v>697</v>
      </c>
      <c r="F609" s="105" t="s">
        <v>710</v>
      </c>
      <c r="G609" s="106" t="s">
        <v>711</v>
      </c>
      <c r="H609" s="105" t="s">
        <v>712</v>
      </c>
      <c r="I609" s="107" t="s">
        <v>713</v>
      </c>
    </row>
    <row r="610" spans="3:9" ht="36">
      <c r="C610" s="108" t="s">
        <v>953</v>
      </c>
      <c r="D610" s="118" t="s">
        <v>197</v>
      </c>
      <c r="E610" s="6"/>
      <c r="F610" s="110"/>
      <c r="G610" s="82"/>
      <c r="H610" s="111"/>
      <c r="I610" s="110"/>
    </row>
    <row r="611" spans="3:9">
      <c r="C611" s="13" t="s">
        <v>954</v>
      </c>
      <c r="D611" s="118"/>
      <c r="E611" s="6"/>
      <c r="F611" s="110"/>
      <c r="G611" s="82"/>
      <c r="H611" s="111"/>
      <c r="I611" s="110"/>
    </row>
    <row r="612" spans="3:9">
      <c r="C612" s="135" t="s">
        <v>880</v>
      </c>
      <c r="D612" s="5" t="s">
        <v>881</v>
      </c>
      <c r="E612" s="6"/>
      <c r="F612" s="111"/>
      <c r="G612" s="6"/>
      <c r="H612" s="4"/>
      <c r="I612" s="112">
        <v>18.21</v>
      </c>
    </row>
    <row r="613" spans="3:9">
      <c r="C613" s="13" t="s">
        <v>880</v>
      </c>
      <c r="D613" s="5" t="s">
        <v>882</v>
      </c>
      <c r="E613" s="6"/>
      <c r="F613" s="111"/>
      <c r="G613" s="6"/>
      <c r="H613" s="4"/>
      <c r="I613" s="112">
        <v>20.85</v>
      </c>
    </row>
    <row r="614" spans="3:9">
      <c r="C614" s="13" t="s">
        <v>880</v>
      </c>
      <c r="D614" s="5" t="s">
        <v>862</v>
      </c>
      <c r="E614" s="6"/>
      <c r="F614" s="111"/>
      <c r="G614" s="6"/>
      <c r="H614" s="4"/>
      <c r="I614" s="112">
        <v>3.38</v>
      </c>
    </row>
    <row r="615" spans="3:9">
      <c r="C615" s="13" t="s">
        <v>884</v>
      </c>
      <c r="D615" s="5" t="s">
        <v>900</v>
      </c>
      <c r="E615" s="6"/>
      <c r="F615" s="111"/>
      <c r="G615" s="6"/>
      <c r="H615" s="4"/>
      <c r="I615" s="112">
        <v>132.94999999999999</v>
      </c>
    </row>
    <row r="616" spans="3:9">
      <c r="C616" s="13" t="s">
        <v>880</v>
      </c>
      <c r="D616" s="5" t="s">
        <v>883</v>
      </c>
      <c r="E616" s="6"/>
      <c r="F616" s="111"/>
      <c r="G616" s="6"/>
      <c r="H616" s="4"/>
      <c r="I616" s="112">
        <v>15.29</v>
      </c>
    </row>
    <row r="617" spans="3:9">
      <c r="C617" s="13" t="s">
        <v>880</v>
      </c>
      <c r="D617" s="5" t="s">
        <v>895</v>
      </c>
      <c r="E617" s="6"/>
      <c r="F617" s="111"/>
      <c r="G617" s="6"/>
      <c r="H617" s="4"/>
      <c r="I617" s="112">
        <v>9.67</v>
      </c>
    </row>
    <row r="618" spans="3:9">
      <c r="C618" s="13" t="s">
        <v>880</v>
      </c>
      <c r="D618" s="5" t="s">
        <v>863</v>
      </c>
      <c r="E618" s="6"/>
      <c r="F618" s="111"/>
      <c r="G618" s="6"/>
      <c r="H618" s="4"/>
      <c r="I618" s="112">
        <v>2.4300000000000002</v>
      </c>
    </row>
    <row r="619" spans="3:9">
      <c r="C619" s="13" t="s">
        <v>880</v>
      </c>
      <c r="D619" s="5" t="s">
        <v>901</v>
      </c>
      <c r="E619" s="6"/>
      <c r="F619" s="111"/>
      <c r="G619" s="6"/>
      <c r="H619" s="4"/>
      <c r="I619" s="112">
        <v>15.29</v>
      </c>
    </row>
    <row r="620" spans="3:9">
      <c r="C620" s="13" t="s">
        <v>880</v>
      </c>
      <c r="D620" s="5" t="s">
        <v>864</v>
      </c>
      <c r="E620" s="6"/>
      <c r="F620" s="111"/>
      <c r="G620" s="6"/>
      <c r="H620" s="4"/>
      <c r="I620" s="112">
        <v>4.58</v>
      </c>
    </row>
    <row r="621" spans="3:9">
      <c r="C621" s="13" t="s">
        <v>880</v>
      </c>
      <c r="D621" s="5" t="s">
        <v>902</v>
      </c>
      <c r="E621" s="6"/>
      <c r="F621" s="111"/>
      <c r="G621" s="6"/>
      <c r="H621" s="4"/>
      <c r="I621" s="112">
        <v>17.82</v>
      </c>
    </row>
    <row r="622" spans="3:9">
      <c r="C622" s="13" t="s">
        <v>880</v>
      </c>
      <c r="D622" s="5" t="s">
        <v>865</v>
      </c>
      <c r="E622" s="6"/>
      <c r="F622" s="111"/>
      <c r="G622" s="6"/>
      <c r="H622" s="4"/>
      <c r="I622" s="112">
        <v>4.58</v>
      </c>
    </row>
    <row r="623" spans="3:9">
      <c r="C623" s="13" t="s">
        <v>884</v>
      </c>
      <c r="D623" s="5" t="s">
        <v>943</v>
      </c>
      <c r="E623" s="6"/>
      <c r="F623" s="111"/>
      <c r="G623" s="6"/>
      <c r="H623" s="4"/>
      <c r="I623" s="112">
        <v>8.75</v>
      </c>
    </row>
    <row r="624" spans="3:9">
      <c r="C624" s="13" t="s">
        <v>884</v>
      </c>
      <c r="D624" s="5" t="s">
        <v>944</v>
      </c>
      <c r="E624" s="6"/>
      <c r="F624" s="111"/>
      <c r="G624" s="6"/>
      <c r="H624" s="4"/>
      <c r="I624" s="112">
        <v>3.03</v>
      </c>
    </row>
    <row r="625" spans="3:9">
      <c r="C625" s="13" t="s">
        <v>884</v>
      </c>
      <c r="D625" s="5" t="s">
        <v>896</v>
      </c>
      <c r="E625" s="6"/>
      <c r="F625" s="111"/>
      <c r="G625" s="6"/>
      <c r="H625" s="4"/>
      <c r="I625" s="112">
        <v>7.21</v>
      </c>
    </row>
    <row r="626" spans="3:9">
      <c r="C626" s="13" t="s">
        <v>884</v>
      </c>
      <c r="D626" s="5" t="s">
        <v>955</v>
      </c>
      <c r="E626" s="6"/>
      <c r="F626" s="111"/>
      <c r="G626" s="6"/>
      <c r="H626" s="4"/>
      <c r="I626" s="112">
        <v>2.58</v>
      </c>
    </row>
    <row r="627" spans="3:9">
      <c r="C627" s="13" t="s">
        <v>884</v>
      </c>
      <c r="D627" s="5" t="s">
        <v>897</v>
      </c>
      <c r="E627" s="6"/>
      <c r="F627" s="111"/>
      <c r="G627" s="6"/>
      <c r="H627" s="4"/>
      <c r="I627" s="112">
        <v>7.36</v>
      </c>
    </row>
    <row r="628" spans="3:9">
      <c r="C628" s="13" t="s">
        <v>884</v>
      </c>
      <c r="D628" s="5" t="s">
        <v>885</v>
      </c>
      <c r="E628" s="6"/>
      <c r="F628" s="111"/>
      <c r="G628" s="6"/>
      <c r="H628" s="4"/>
      <c r="I628" s="112">
        <v>32.119999999999997</v>
      </c>
    </row>
    <row r="629" spans="3:9">
      <c r="C629" s="13" t="s">
        <v>884</v>
      </c>
      <c r="D629" s="5" t="s">
        <v>867</v>
      </c>
      <c r="E629" s="6"/>
      <c r="F629" s="111"/>
      <c r="G629" s="6"/>
      <c r="H629" s="4"/>
      <c r="I629" s="112">
        <v>3.67</v>
      </c>
    </row>
    <row r="630" spans="3:9">
      <c r="C630" s="13" t="s">
        <v>884</v>
      </c>
      <c r="D630" s="5" t="s">
        <v>886</v>
      </c>
      <c r="E630" s="6"/>
      <c r="F630" s="111"/>
      <c r="G630" s="6"/>
      <c r="H630" s="4"/>
      <c r="I630" s="112">
        <v>10.48</v>
      </c>
    </row>
    <row r="631" spans="3:9">
      <c r="C631" s="13" t="s">
        <v>884</v>
      </c>
      <c r="D631" s="5" t="s">
        <v>930</v>
      </c>
      <c r="E631" s="6"/>
      <c r="F631" s="111"/>
      <c r="G631" s="6"/>
      <c r="H631" s="4"/>
      <c r="I631" s="112">
        <v>3.78</v>
      </c>
    </row>
    <row r="632" spans="3:9">
      <c r="C632" s="13" t="s">
        <v>884</v>
      </c>
      <c r="D632" s="5" t="s">
        <v>947</v>
      </c>
      <c r="E632" s="6"/>
      <c r="F632" s="111"/>
      <c r="G632" s="6"/>
      <c r="H632" s="4"/>
      <c r="I632" s="112">
        <v>36.01</v>
      </c>
    </row>
    <row r="633" spans="3:9">
      <c r="C633" s="13" t="s">
        <v>884</v>
      </c>
      <c r="D633" s="5" t="s">
        <v>893</v>
      </c>
      <c r="E633" s="6"/>
      <c r="F633" s="111"/>
      <c r="G633" s="6"/>
      <c r="H633" s="4"/>
      <c r="I633" s="112">
        <v>9.1199999999999992</v>
      </c>
    </row>
    <row r="634" spans="3:9">
      <c r="C634" s="13" t="s">
        <v>884</v>
      </c>
      <c r="D634" s="5" t="s">
        <v>869</v>
      </c>
      <c r="E634" s="6"/>
      <c r="F634" s="111"/>
      <c r="G634" s="6"/>
      <c r="H634" s="4"/>
      <c r="I634" s="112">
        <v>1.82</v>
      </c>
    </row>
    <row r="635" spans="3:9">
      <c r="C635" s="13" t="s">
        <v>884</v>
      </c>
      <c r="D635" s="5" t="s">
        <v>888</v>
      </c>
      <c r="E635" s="6"/>
      <c r="F635" s="111"/>
      <c r="G635" s="6"/>
      <c r="H635" s="4"/>
      <c r="I635" s="112">
        <v>40.03</v>
      </c>
    </row>
    <row r="636" spans="3:9">
      <c r="C636" s="13" t="s">
        <v>884</v>
      </c>
      <c r="D636" s="5" t="s">
        <v>870</v>
      </c>
      <c r="E636" s="6"/>
      <c r="F636" s="111"/>
      <c r="G636" s="6"/>
      <c r="H636" s="4"/>
      <c r="I636" s="112">
        <v>3.68</v>
      </c>
    </row>
    <row r="637" spans="3:9">
      <c r="C637" s="13" t="s">
        <v>884</v>
      </c>
      <c r="D637" s="5" t="s">
        <v>889</v>
      </c>
      <c r="E637" s="6"/>
      <c r="F637" s="111"/>
      <c r="G637" s="6"/>
      <c r="H637" s="4"/>
      <c r="I637" s="112">
        <v>39.659999999999997</v>
      </c>
    </row>
    <row r="638" spans="3:9">
      <c r="C638" s="13" t="s">
        <v>884</v>
      </c>
      <c r="D638" s="5" t="s">
        <v>871</v>
      </c>
      <c r="E638" s="6"/>
      <c r="F638" s="111"/>
      <c r="G638" s="6"/>
      <c r="H638" s="4"/>
      <c r="I638" s="112">
        <v>3.74</v>
      </c>
    </row>
    <row r="639" spans="3:9">
      <c r="C639" s="13" t="s">
        <v>884</v>
      </c>
      <c r="D639" s="5" t="s">
        <v>890</v>
      </c>
      <c r="E639" s="6"/>
      <c r="F639" s="111"/>
      <c r="G639" s="6"/>
      <c r="H639" s="4"/>
      <c r="I639" s="112">
        <v>38.24</v>
      </c>
    </row>
    <row r="640" spans="3:9">
      <c r="C640" s="13" t="s">
        <v>884</v>
      </c>
      <c r="D640" s="5" t="s">
        <v>872</v>
      </c>
      <c r="E640" s="6"/>
      <c r="F640" s="111"/>
      <c r="G640" s="6"/>
      <c r="H640" s="4"/>
      <c r="I640" s="112">
        <v>3.7</v>
      </c>
    </row>
    <row r="641" spans="3:11">
      <c r="C641" s="13" t="s">
        <v>884</v>
      </c>
      <c r="D641" s="5" t="s">
        <v>891</v>
      </c>
      <c r="E641" s="6"/>
      <c r="F641" s="111"/>
      <c r="G641" s="6"/>
      <c r="H641" s="4"/>
      <c r="I641" s="112">
        <v>34.28</v>
      </c>
    </row>
    <row r="642" spans="3:11">
      <c r="C642" s="13" t="s">
        <v>884</v>
      </c>
      <c r="D642" s="5" t="s">
        <v>873</v>
      </c>
      <c r="E642" s="6"/>
      <c r="F642" s="111"/>
      <c r="G642" s="6"/>
      <c r="H642" s="4"/>
      <c r="I642" s="112">
        <v>3.76</v>
      </c>
    </row>
    <row r="643" spans="3:11">
      <c r="C643" s="13" t="s">
        <v>880</v>
      </c>
      <c r="D643" s="5" t="s">
        <v>903</v>
      </c>
      <c r="E643" s="6"/>
      <c r="F643" s="111"/>
      <c r="G643" s="6"/>
      <c r="H643" s="4"/>
      <c r="I643" s="112">
        <v>38.01</v>
      </c>
    </row>
    <row r="644" spans="3:11">
      <c r="C644" s="13"/>
      <c r="D644" s="5"/>
      <c r="E644" s="6"/>
      <c r="F644" s="111"/>
      <c r="G644" s="6"/>
      <c r="H644" s="130" t="s">
        <v>884</v>
      </c>
      <c r="I644" s="131">
        <f>SUMIF(C612:C643,H644,I612:I643)</f>
        <v>425.97</v>
      </c>
    </row>
    <row r="645" spans="3:11">
      <c r="C645" s="13"/>
      <c r="D645" s="5"/>
      <c r="E645" s="6"/>
      <c r="F645" s="111"/>
      <c r="G645" s="6"/>
      <c r="H645" s="130" t="s">
        <v>880</v>
      </c>
      <c r="I645" s="131">
        <f>SUMIF(C612:C643,H645,I612:I643)</f>
        <v>150.11000000000001</v>
      </c>
    </row>
    <row r="646" spans="3:11">
      <c r="C646" s="13"/>
      <c r="D646" s="5"/>
      <c r="E646" s="6"/>
      <c r="F646" s="111"/>
      <c r="G646" s="6"/>
      <c r="H646" s="130" t="s">
        <v>936</v>
      </c>
      <c r="I646" s="131">
        <f>SUMIF(C627:C643,H646,I627:I643)</f>
        <v>0</v>
      </c>
    </row>
    <row r="647" spans="3:11">
      <c r="C647" s="13"/>
      <c r="D647" s="5"/>
      <c r="E647" s="6"/>
      <c r="F647" s="111"/>
      <c r="G647" s="6"/>
      <c r="H647" s="4"/>
      <c r="I647" s="112"/>
    </row>
    <row r="648" spans="3:11">
      <c r="C648" s="72"/>
      <c r="D648" s="113" t="s">
        <v>699</v>
      </c>
      <c r="E648" s="114"/>
      <c r="F648" s="115"/>
      <c r="G648" s="114"/>
      <c r="H648" s="116">
        <f>SUM(I612:I643)</f>
        <v>576.08000000000004</v>
      </c>
      <c r="I648" s="113" t="s">
        <v>9</v>
      </c>
    </row>
    <row r="650" spans="3:11">
      <c r="C650" s="90">
        <v>11</v>
      </c>
      <c r="D650" s="129" t="s">
        <v>199</v>
      </c>
      <c r="G650" s="1"/>
    </row>
    <row r="652" spans="3:11" ht="30">
      <c r="C652" s="105" t="s">
        <v>525</v>
      </c>
      <c r="D652" s="105" t="s">
        <v>526</v>
      </c>
      <c r="E652" s="106" t="s">
        <v>697</v>
      </c>
      <c r="F652" s="105" t="s">
        <v>710</v>
      </c>
      <c r="G652" s="106" t="s">
        <v>711</v>
      </c>
      <c r="H652" s="105" t="s">
        <v>712</v>
      </c>
      <c r="I652" s="107" t="s">
        <v>713</v>
      </c>
    </row>
    <row r="653" spans="3:11" ht="36.75">
      <c r="C653" s="108" t="s">
        <v>956</v>
      </c>
      <c r="D653" s="109" t="s">
        <v>957</v>
      </c>
      <c r="E653" s="6"/>
      <c r="F653" s="110"/>
      <c r="G653" s="82"/>
      <c r="H653" s="111"/>
      <c r="I653" s="110">
        <f>H575</f>
        <v>2287.27</v>
      </c>
      <c r="K653" s="138"/>
    </row>
    <row r="654" spans="3:11">
      <c r="C654" s="13" t="s">
        <v>958</v>
      </c>
      <c r="D654" s="5"/>
      <c r="E654" s="6"/>
      <c r="F654" s="111"/>
      <c r="G654" s="6"/>
      <c r="H654" s="4"/>
      <c r="I654" s="112"/>
    </row>
    <row r="655" spans="3:11">
      <c r="C655" s="13"/>
      <c r="D655" s="5"/>
      <c r="E655" s="6"/>
      <c r="F655" s="111"/>
      <c r="G655" s="6"/>
      <c r="H655" s="130" t="s">
        <v>884</v>
      </c>
      <c r="I655" s="131">
        <f>I572</f>
        <v>961.41000000000008</v>
      </c>
    </row>
    <row r="656" spans="3:11">
      <c r="C656" s="13"/>
      <c r="D656" s="5"/>
      <c r="E656" s="6"/>
      <c r="F656" s="111"/>
      <c r="G656" s="6"/>
      <c r="H656" s="130" t="s">
        <v>880</v>
      </c>
      <c r="I656" s="131">
        <f t="shared" ref="I656:I657" si="4">I573</f>
        <v>473.37</v>
      </c>
    </row>
    <row r="657" spans="3:9">
      <c r="C657" s="13"/>
      <c r="D657" s="5"/>
      <c r="E657" s="6"/>
      <c r="F657" s="111"/>
      <c r="G657" s="6"/>
      <c r="H657" s="130" t="s">
        <v>936</v>
      </c>
      <c r="I657" s="131">
        <f t="shared" si="4"/>
        <v>852.48999999999978</v>
      </c>
    </row>
    <row r="658" spans="3:9">
      <c r="C658" s="72"/>
      <c r="D658" s="113" t="s">
        <v>699</v>
      </c>
      <c r="E658" s="114"/>
      <c r="F658" s="115"/>
      <c r="G658" s="114"/>
      <c r="H658" s="116">
        <f>I653</f>
        <v>2287.27</v>
      </c>
      <c r="I658" s="113" t="s">
        <v>9</v>
      </c>
    </row>
    <row r="660" spans="3:9" ht="30">
      <c r="C660" s="105" t="s">
        <v>525</v>
      </c>
      <c r="D660" s="105" t="s">
        <v>526</v>
      </c>
      <c r="E660" s="106" t="s">
        <v>697</v>
      </c>
      <c r="F660" s="105" t="s">
        <v>710</v>
      </c>
      <c r="G660" s="106" t="s">
        <v>711</v>
      </c>
      <c r="H660" s="105" t="s">
        <v>712</v>
      </c>
      <c r="I660" s="107" t="s">
        <v>713</v>
      </c>
    </row>
    <row r="661" spans="3:9" ht="48.75">
      <c r="C661" s="108" t="s">
        <v>959</v>
      </c>
      <c r="D661" s="119" t="s">
        <v>960</v>
      </c>
      <c r="E661" s="6"/>
      <c r="F661" s="110"/>
      <c r="G661" s="82"/>
      <c r="H661" s="111"/>
      <c r="I661" s="110">
        <f>H658+1</f>
        <v>2288.27</v>
      </c>
    </row>
    <row r="662" spans="3:9">
      <c r="C662" s="13" t="s">
        <v>961</v>
      </c>
      <c r="D662" s="5"/>
      <c r="E662" s="6"/>
      <c r="F662" s="111"/>
      <c r="G662" s="6"/>
      <c r="H662" s="130" t="s">
        <v>884</v>
      </c>
      <c r="I662" s="131">
        <f>I655</f>
        <v>961.41000000000008</v>
      </c>
    </row>
    <row r="663" spans="3:9">
      <c r="C663" s="13"/>
      <c r="D663" s="5"/>
      <c r="E663" s="6"/>
      <c r="F663" s="111"/>
      <c r="G663" s="6"/>
      <c r="H663" s="130" t="s">
        <v>880</v>
      </c>
      <c r="I663" s="131">
        <f t="shared" ref="I663:I664" si="5">I656</f>
        <v>473.37</v>
      </c>
    </row>
    <row r="664" spans="3:9">
      <c r="C664" s="13"/>
      <c r="D664" s="5"/>
      <c r="E664" s="6"/>
      <c r="F664" s="111"/>
      <c r="G664" s="6"/>
      <c r="H664" s="130" t="s">
        <v>936</v>
      </c>
      <c r="I664" s="131">
        <f t="shared" si="5"/>
        <v>852.48999999999978</v>
      </c>
    </row>
    <row r="665" spans="3:9">
      <c r="C665" s="72"/>
      <c r="D665" s="113" t="s">
        <v>699</v>
      </c>
      <c r="E665" s="114"/>
      <c r="F665" s="115"/>
      <c r="G665" s="114"/>
      <c r="H665" s="116">
        <f>I661</f>
        <v>2288.27</v>
      </c>
      <c r="I665" s="113" t="s">
        <v>9</v>
      </c>
    </row>
    <row r="667" spans="3:9" ht="30">
      <c r="C667" s="105" t="s">
        <v>525</v>
      </c>
      <c r="D667" s="105" t="s">
        <v>526</v>
      </c>
      <c r="E667" s="106" t="s">
        <v>697</v>
      </c>
      <c r="F667" s="105" t="s">
        <v>710</v>
      </c>
      <c r="G667" s="106" t="s">
        <v>711</v>
      </c>
      <c r="H667" s="105" t="s">
        <v>712</v>
      </c>
      <c r="I667" s="107" t="s">
        <v>713</v>
      </c>
    </row>
    <row r="668" spans="3:9" ht="24.75">
      <c r="C668" s="13" t="s">
        <v>962</v>
      </c>
      <c r="D668" s="109" t="s">
        <v>205</v>
      </c>
      <c r="E668" s="6"/>
      <c r="F668" s="110"/>
      <c r="G668" s="82"/>
      <c r="H668" s="111"/>
      <c r="I668" s="110">
        <f>H648</f>
        <v>576.08000000000004</v>
      </c>
    </row>
    <row r="669" spans="3:9">
      <c r="C669" s="13" t="s">
        <v>963</v>
      </c>
      <c r="D669" s="5"/>
      <c r="E669" s="6"/>
      <c r="F669" s="111"/>
      <c r="G669" s="6"/>
      <c r="H669" s="4"/>
      <c r="I669" s="112"/>
    </row>
    <row r="670" spans="3:9">
      <c r="C670" s="13"/>
      <c r="D670" s="5"/>
      <c r="E670" s="6"/>
      <c r="F670" s="111"/>
      <c r="G670" s="6"/>
      <c r="H670" s="130" t="s">
        <v>884</v>
      </c>
      <c r="I670" s="112">
        <f>I644</f>
        <v>425.97</v>
      </c>
    </row>
    <row r="671" spans="3:9">
      <c r="C671" s="13"/>
      <c r="D671" s="5"/>
      <c r="E671" s="6"/>
      <c r="F671" s="111"/>
      <c r="G671" s="6"/>
      <c r="H671" s="130" t="s">
        <v>880</v>
      </c>
      <c r="I671" s="112">
        <f>I645</f>
        <v>150.11000000000001</v>
      </c>
    </row>
    <row r="672" spans="3:9">
      <c r="C672" s="72"/>
      <c r="D672" s="113" t="s">
        <v>699</v>
      </c>
      <c r="E672" s="114"/>
      <c r="F672" s="115"/>
      <c r="G672" s="114"/>
      <c r="H672" s="116">
        <f>I668</f>
        <v>576.08000000000004</v>
      </c>
      <c r="I672" s="113" t="s">
        <v>9</v>
      </c>
    </row>
    <row r="674" spans="3:9" ht="30">
      <c r="C674" s="105" t="s">
        <v>525</v>
      </c>
      <c r="D674" s="105" t="s">
        <v>526</v>
      </c>
      <c r="E674" s="106" t="s">
        <v>697</v>
      </c>
      <c r="F674" s="105" t="s">
        <v>710</v>
      </c>
      <c r="G674" s="106" t="s">
        <v>711</v>
      </c>
      <c r="H674" s="105" t="s">
        <v>712</v>
      </c>
      <c r="I674" s="107" t="s">
        <v>713</v>
      </c>
    </row>
    <row r="675" spans="3:9" ht="24.75">
      <c r="C675" s="13" t="s">
        <v>964</v>
      </c>
      <c r="D675" s="119" t="s">
        <v>207</v>
      </c>
      <c r="E675" s="6"/>
      <c r="F675" s="110"/>
      <c r="G675" s="82"/>
      <c r="H675" s="111"/>
      <c r="I675" s="110">
        <f>H672</f>
        <v>576.08000000000004</v>
      </c>
    </row>
    <row r="676" spans="3:9">
      <c r="C676" s="13" t="s">
        <v>965</v>
      </c>
      <c r="D676" s="5"/>
      <c r="E676" s="6"/>
      <c r="F676" s="111"/>
      <c r="G676" s="6"/>
      <c r="H676" s="130" t="s">
        <v>884</v>
      </c>
      <c r="I676" s="112">
        <f>I670</f>
        <v>425.97</v>
      </c>
    </row>
    <row r="677" spans="3:9">
      <c r="C677" s="13"/>
      <c r="D677" s="5"/>
      <c r="E677" s="6"/>
      <c r="F677" s="111"/>
      <c r="G677" s="6"/>
      <c r="H677" s="130" t="s">
        <v>880</v>
      </c>
      <c r="I677" s="112">
        <f>I671</f>
        <v>150.11000000000001</v>
      </c>
    </row>
    <row r="678" spans="3:9">
      <c r="C678" s="72"/>
      <c r="D678" s="113" t="s">
        <v>699</v>
      </c>
      <c r="E678" s="114"/>
      <c r="F678" s="115"/>
      <c r="G678" s="114"/>
      <c r="H678" s="116">
        <f>I675</f>
        <v>576.08000000000004</v>
      </c>
      <c r="I678" s="113" t="s">
        <v>9</v>
      </c>
    </row>
    <row r="680" spans="3:9" ht="30">
      <c r="C680" s="105" t="s">
        <v>525</v>
      </c>
      <c r="D680" s="105" t="s">
        <v>526</v>
      </c>
      <c r="E680" s="106" t="s">
        <v>697</v>
      </c>
      <c r="F680" s="105" t="s">
        <v>710</v>
      </c>
      <c r="G680" s="106" t="s">
        <v>711</v>
      </c>
      <c r="H680" s="105" t="s">
        <v>712</v>
      </c>
      <c r="I680" s="107" t="s">
        <v>713</v>
      </c>
    </row>
    <row r="681" spans="3:9" ht="72.75">
      <c r="C681" s="13" t="s">
        <v>966</v>
      </c>
      <c r="D681" s="109" t="s">
        <v>209</v>
      </c>
      <c r="E681" s="6"/>
      <c r="F681" s="110"/>
      <c r="G681" s="82"/>
      <c r="H681" s="111"/>
      <c r="I681" s="110"/>
    </row>
    <row r="682" spans="3:9">
      <c r="C682" s="13" t="s">
        <v>967</v>
      </c>
      <c r="D682" s="5" t="s">
        <v>968</v>
      </c>
      <c r="E682" s="6">
        <v>5</v>
      </c>
      <c r="F682" s="111"/>
      <c r="G682" s="6">
        <v>1.4</v>
      </c>
      <c r="H682" s="4">
        <v>1.3</v>
      </c>
      <c r="I682" s="112">
        <f>H682*G682*E682</f>
        <v>9.1</v>
      </c>
    </row>
    <row r="683" spans="3:9">
      <c r="C683" s="13"/>
      <c r="D683" s="5" t="s">
        <v>969</v>
      </c>
      <c r="E683" s="6">
        <v>12</v>
      </c>
      <c r="F683" s="111"/>
      <c r="G683" s="6">
        <v>1.7</v>
      </c>
      <c r="H683" s="4">
        <v>0.9</v>
      </c>
      <c r="I683" s="112">
        <f>H683*G683*E683</f>
        <v>18.36</v>
      </c>
    </row>
    <row r="684" spans="3:9">
      <c r="C684" s="13"/>
      <c r="D684" s="5" t="s">
        <v>970</v>
      </c>
      <c r="E684" s="6">
        <v>9</v>
      </c>
      <c r="F684" s="111"/>
      <c r="G684" s="6">
        <v>1.4</v>
      </c>
      <c r="H684" s="4">
        <v>0.9</v>
      </c>
      <c r="I684" s="112">
        <f>H684*G684*E684</f>
        <v>11.34</v>
      </c>
    </row>
    <row r="685" spans="3:9">
      <c r="C685" s="13"/>
      <c r="D685" s="5" t="s">
        <v>971</v>
      </c>
      <c r="E685" s="6">
        <v>12</v>
      </c>
      <c r="F685" s="111"/>
      <c r="G685" s="6">
        <v>0.87</v>
      </c>
      <c r="H685" s="4">
        <v>0.87</v>
      </c>
      <c r="I685" s="112">
        <f>H685*G685*E685</f>
        <v>9.0828000000000007</v>
      </c>
    </row>
    <row r="686" spans="3:9">
      <c r="C686" s="13"/>
      <c r="D686" s="5" t="s">
        <v>972</v>
      </c>
      <c r="E686" s="6">
        <v>1</v>
      </c>
      <c r="F686" s="111"/>
      <c r="G686" s="6">
        <v>0.8</v>
      </c>
      <c r="H686" s="4">
        <v>0.6</v>
      </c>
      <c r="I686" s="112">
        <f>H686*G686*E686</f>
        <v>0.48</v>
      </c>
    </row>
    <row r="687" spans="3:9">
      <c r="C687" s="13"/>
      <c r="D687" s="5"/>
      <c r="E687" s="6"/>
      <c r="F687" s="111"/>
      <c r="G687" s="6"/>
      <c r="H687" s="4"/>
      <c r="I687" s="112"/>
    </row>
    <row r="688" spans="3:9">
      <c r="C688" s="72"/>
      <c r="D688" s="113" t="s">
        <v>699</v>
      </c>
      <c r="E688" s="114"/>
      <c r="F688" s="115"/>
      <c r="G688" s="114"/>
      <c r="H688" s="116">
        <f>SUM(I682:I686)</f>
        <v>48.362799999999993</v>
      </c>
      <c r="I688" s="113" t="s">
        <v>9</v>
      </c>
    </row>
    <row r="690" spans="3:12">
      <c r="C690" s="90">
        <v>12</v>
      </c>
      <c r="D690" s="129" t="s">
        <v>211</v>
      </c>
      <c r="G690" s="1"/>
    </row>
    <row r="692" spans="3:12" ht="30">
      <c r="C692" s="105" t="s">
        <v>525</v>
      </c>
      <c r="D692" s="105" t="s">
        <v>526</v>
      </c>
      <c r="E692" s="106" t="s">
        <v>697</v>
      </c>
      <c r="F692" s="105" t="s">
        <v>710</v>
      </c>
      <c r="G692" s="106" t="s">
        <v>711</v>
      </c>
      <c r="H692" s="105" t="s">
        <v>712</v>
      </c>
      <c r="I692" s="107" t="s">
        <v>713</v>
      </c>
    </row>
    <row r="693" spans="3:12">
      <c r="C693" s="13" t="s">
        <v>973</v>
      </c>
      <c r="D693" s="139" t="s">
        <v>214</v>
      </c>
      <c r="E693" s="6"/>
      <c r="F693" s="110"/>
      <c r="G693" s="82"/>
      <c r="H693" s="111"/>
      <c r="I693" s="110"/>
    </row>
    <row r="694" spans="3:12">
      <c r="C694" s="13" t="s">
        <v>974</v>
      </c>
      <c r="D694" s="5" t="s">
        <v>975</v>
      </c>
      <c r="E694" s="6">
        <v>5</v>
      </c>
      <c r="F694" s="111">
        <v>1.6</v>
      </c>
      <c r="G694" s="6"/>
      <c r="H694" s="4">
        <v>2.1</v>
      </c>
      <c r="I694" s="112">
        <f>H694*F694*E694</f>
        <v>16.8</v>
      </c>
      <c r="K694">
        <v>1</v>
      </c>
      <c r="L694">
        <f>H694*F694*K694</f>
        <v>3.3600000000000003</v>
      </c>
    </row>
    <row r="695" spans="3:12">
      <c r="C695" s="13"/>
      <c r="D695" s="5" t="s">
        <v>976</v>
      </c>
      <c r="E695" s="6">
        <v>12</v>
      </c>
      <c r="F695" s="111">
        <v>1</v>
      </c>
      <c r="G695" s="6"/>
      <c r="H695" s="4">
        <v>2.1</v>
      </c>
      <c r="I695" s="112">
        <f>H695*F695*E695</f>
        <v>25.200000000000003</v>
      </c>
      <c r="K695">
        <v>7</v>
      </c>
      <c r="L695">
        <f>H695*F695*K695</f>
        <v>14.700000000000001</v>
      </c>
    </row>
    <row r="696" spans="3:12">
      <c r="C696" s="13"/>
      <c r="D696" s="5"/>
      <c r="E696" s="6"/>
      <c r="F696" s="111"/>
      <c r="G696" s="6"/>
      <c r="H696" s="4"/>
      <c r="I696" s="112"/>
    </row>
    <row r="697" spans="3:12">
      <c r="C697" s="72"/>
      <c r="D697" s="113" t="s">
        <v>699</v>
      </c>
      <c r="E697" s="114"/>
      <c r="F697" s="115"/>
      <c r="G697" s="114"/>
      <c r="H697" s="116">
        <f>SUM(I694:I695)</f>
        <v>42</v>
      </c>
      <c r="I697" s="113" t="s">
        <v>9</v>
      </c>
    </row>
    <row r="699" spans="3:12" ht="30">
      <c r="C699" s="105" t="s">
        <v>525</v>
      </c>
      <c r="D699" s="105" t="s">
        <v>526</v>
      </c>
      <c r="E699" s="106" t="s">
        <v>697</v>
      </c>
      <c r="F699" s="105" t="s">
        <v>710</v>
      </c>
      <c r="G699" s="106" t="s">
        <v>711</v>
      </c>
      <c r="H699" s="105" t="s">
        <v>712</v>
      </c>
      <c r="I699" s="107" t="s">
        <v>713</v>
      </c>
    </row>
    <row r="700" spans="3:12">
      <c r="C700" s="13" t="s">
        <v>977</v>
      </c>
      <c r="D700" s="118" t="s">
        <v>216</v>
      </c>
      <c r="E700" s="6"/>
      <c r="F700" s="110"/>
      <c r="G700" s="82"/>
      <c r="H700" s="111"/>
      <c r="I700" s="110"/>
    </row>
    <row r="701" spans="3:12">
      <c r="C701" s="13" t="s">
        <v>978</v>
      </c>
      <c r="D701" s="5" t="s">
        <v>975</v>
      </c>
      <c r="E701" s="6">
        <v>2</v>
      </c>
      <c r="F701" s="111"/>
      <c r="G701" s="6"/>
      <c r="H701" s="4"/>
      <c r="I701" s="112"/>
    </row>
    <row r="702" spans="3:12">
      <c r="C702" s="13"/>
      <c r="D702" s="5"/>
      <c r="E702" s="6"/>
      <c r="F702" s="111"/>
      <c r="G702" s="6"/>
      <c r="H702" s="4"/>
      <c r="I702" s="112"/>
    </row>
    <row r="703" spans="3:12">
      <c r="C703" s="72"/>
      <c r="D703" s="113" t="s">
        <v>699</v>
      </c>
      <c r="E703" s="114"/>
      <c r="F703" s="115"/>
      <c r="G703" s="114"/>
      <c r="H703" s="116">
        <f>E701</f>
        <v>2</v>
      </c>
      <c r="I703" s="113" t="s">
        <v>979</v>
      </c>
    </row>
    <row r="705" spans="3:9" ht="30">
      <c r="C705" s="105" t="s">
        <v>525</v>
      </c>
      <c r="D705" s="105" t="s">
        <v>526</v>
      </c>
      <c r="E705" s="106" t="s">
        <v>697</v>
      </c>
      <c r="F705" s="105" t="s">
        <v>710</v>
      </c>
      <c r="G705" s="106" t="s">
        <v>711</v>
      </c>
      <c r="H705" s="105" t="s">
        <v>712</v>
      </c>
      <c r="I705" s="107" t="s">
        <v>713</v>
      </c>
    </row>
    <row r="706" spans="3:9">
      <c r="C706" s="13" t="s">
        <v>980</v>
      </c>
      <c r="D706" s="134" t="s">
        <v>219</v>
      </c>
      <c r="E706" s="6"/>
      <c r="F706" s="110"/>
      <c r="G706" s="82"/>
      <c r="H706" s="111"/>
      <c r="I706" s="110"/>
    </row>
    <row r="707" spans="3:9">
      <c r="C707" s="13" t="s">
        <v>981</v>
      </c>
      <c r="D707" s="5" t="s">
        <v>976</v>
      </c>
      <c r="E707" s="6">
        <v>12</v>
      </c>
      <c r="F707" s="111"/>
      <c r="G707" s="6"/>
      <c r="H707" s="4"/>
      <c r="I707" s="112"/>
    </row>
    <row r="708" spans="3:9">
      <c r="C708" s="13"/>
      <c r="D708" s="5"/>
      <c r="E708" s="6"/>
      <c r="F708" s="111"/>
      <c r="G708" s="6"/>
      <c r="H708" s="4"/>
      <c r="I708" s="112"/>
    </row>
    <row r="709" spans="3:9">
      <c r="C709" s="72"/>
      <c r="D709" s="113" t="s">
        <v>699</v>
      </c>
      <c r="E709" s="114"/>
      <c r="F709" s="115"/>
      <c r="G709" s="114"/>
      <c r="H709" s="116">
        <f>E707</f>
        <v>12</v>
      </c>
      <c r="I709" s="113" t="s">
        <v>979</v>
      </c>
    </row>
    <row r="711" spans="3:9" ht="30">
      <c r="C711" s="105" t="s">
        <v>525</v>
      </c>
      <c r="D711" s="105" t="s">
        <v>526</v>
      </c>
      <c r="E711" s="106" t="s">
        <v>697</v>
      </c>
      <c r="F711" s="105" t="s">
        <v>710</v>
      </c>
      <c r="G711" s="106" t="s">
        <v>711</v>
      </c>
      <c r="H711" s="105" t="s">
        <v>712</v>
      </c>
      <c r="I711" s="107" t="s">
        <v>713</v>
      </c>
    </row>
    <row r="712" spans="3:9" ht="72.75">
      <c r="C712" s="13" t="s">
        <v>982</v>
      </c>
      <c r="D712" s="109" t="s">
        <v>221</v>
      </c>
      <c r="E712" s="6">
        <v>4</v>
      </c>
      <c r="F712" s="110"/>
      <c r="G712" s="82"/>
      <c r="H712" s="111"/>
      <c r="I712" s="110"/>
    </row>
    <row r="713" spans="3:9">
      <c r="C713" s="13" t="s">
        <v>983</v>
      </c>
      <c r="D713" s="5"/>
      <c r="E713" s="6"/>
      <c r="F713" s="111"/>
      <c r="G713" s="6"/>
      <c r="H713" s="4"/>
      <c r="I713" s="112"/>
    </row>
    <row r="714" spans="3:9">
      <c r="C714" s="72"/>
      <c r="D714" s="113" t="s">
        <v>699</v>
      </c>
      <c r="E714" s="114"/>
      <c r="F714" s="115"/>
      <c r="G714" s="114"/>
      <c r="H714" s="116">
        <f>E712</f>
        <v>4</v>
      </c>
      <c r="I714" s="113" t="s">
        <v>984</v>
      </c>
    </row>
    <row r="716" spans="3:9" ht="30">
      <c r="C716" s="105" t="s">
        <v>525</v>
      </c>
      <c r="D716" s="105" t="s">
        <v>526</v>
      </c>
      <c r="E716" s="106" t="s">
        <v>697</v>
      </c>
      <c r="F716" s="105" t="s">
        <v>710</v>
      </c>
      <c r="G716" s="106" t="s">
        <v>711</v>
      </c>
      <c r="H716" s="105" t="s">
        <v>712</v>
      </c>
      <c r="I716" s="107" t="s">
        <v>713</v>
      </c>
    </row>
    <row r="717" spans="3:9" ht="72.75">
      <c r="C717" s="13" t="s">
        <v>985</v>
      </c>
      <c r="D717" s="109" t="s">
        <v>224</v>
      </c>
      <c r="E717" s="6">
        <v>1</v>
      </c>
      <c r="F717" s="110"/>
      <c r="G717" s="82"/>
      <c r="H717" s="111"/>
      <c r="I717" s="110"/>
    </row>
    <row r="718" spans="3:9">
      <c r="C718" s="13" t="s">
        <v>986</v>
      </c>
      <c r="D718" s="5"/>
      <c r="E718" s="6"/>
      <c r="F718" s="111"/>
      <c r="G718" s="6"/>
      <c r="H718" s="4"/>
      <c r="I718" s="112"/>
    </row>
    <row r="719" spans="3:9">
      <c r="C719" s="72"/>
      <c r="D719" s="113" t="s">
        <v>699</v>
      </c>
      <c r="E719" s="114"/>
      <c r="F719" s="115"/>
      <c r="G719" s="114"/>
      <c r="H719" s="116">
        <f>E717</f>
        <v>1</v>
      </c>
      <c r="I719" s="113" t="s">
        <v>984</v>
      </c>
    </row>
    <row r="721" spans="3:9" ht="30">
      <c r="C721" s="105" t="s">
        <v>525</v>
      </c>
      <c r="D721" s="105" t="s">
        <v>526</v>
      </c>
      <c r="E721" s="106" t="s">
        <v>697</v>
      </c>
      <c r="F721" s="105" t="s">
        <v>710</v>
      </c>
      <c r="G721" s="106" t="s">
        <v>711</v>
      </c>
      <c r="H721" s="105" t="s">
        <v>712</v>
      </c>
      <c r="I721" s="107" t="s">
        <v>713</v>
      </c>
    </row>
    <row r="722" spans="3:9" ht="72.75">
      <c r="C722" s="13" t="s">
        <v>987</v>
      </c>
      <c r="D722" s="109" t="s">
        <v>226</v>
      </c>
      <c r="E722" s="6">
        <v>12</v>
      </c>
      <c r="F722" s="110"/>
      <c r="G722" s="82"/>
      <c r="H722" s="111"/>
      <c r="I722" s="110"/>
    </row>
    <row r="723" spans="3:9">
      <c r="C723" s="13" t="s">
        <v>988</v>
      </c>
      <c r="D723" s="5"/>
      <c r="E723" s="6"/>
      <c r="F723" s="111"/>
      <c r="G723" s="6"/>
      <c r="H723" s="4"/>
      <c r="I723" s="112"/>
    </row>
    <row r="724" spans="3:9">
      <c r="C724" s="72"/>
      <c r="D724" s="113" t="s">
        <v>699</v>
      </c>
      <c r="E724" s="114"/>
      <c r="F724" s="115"/>
      <c r="G724" s="114"/>
      <c r="H724" s="116">
        <f>E722</f>
        <v>12</v>
      </c>
      <c r="I724" s="113" t="s">
        <v>984</v>
      </c>
    </row>
    <row r="726" spans="3:9" ht="30">
      <c r="C726" s="105" t="s">
        <v>525</v>
      </c>
      <c r="D726" s="105" t="s">
        <v>526</v>
      </c>
      <c r="E726" s="106" t="s">
        <v>697</v>
      </c>
      <c r="F726" s="105" t="s">
        <v>710</v>
      </c>
      <c r="G726" s="106" t="s">
        <v>711</v>
      </c>
      <c r="H726" s="105" t="s">
        <v>712</v>
      </c>
      <c r="I726" s="107" t="s">
        <v>713</v>
      </c>
    </row>
    <row r="727" spans="3:9" ht="72.75">
      <c r="C727" s="13" t="s">
        <v>989</v>
      </c>
      <c r="D727" s="109" t="s">
        <v>228</v>
      </c>
      <c r="E727" s="6">
        <v>2</v>
      </c>
      <c r="F727" s="110"/>
      <c r="G727" s="82"/>
      <c r="H727" s="111"/>
      <c r="I727" s="110"/>
    </row>
    <row r="728" spans="3:9">
      <c r="C728" s="13" t="s">
        <v>990</v>
      </c>
      <c r="D728" s="5"/>
      <c r="E728" s="6"/>
      <c r="F728" s="111"/>
      <c r="G728" s="6"/>
      <c r="H728" s="4"/>
      <c r="I728" s="112"/>
    </row>
    <row r="729" spans="3:9">
      <c r="C729" s="72"/>
      <c r="D729" s="113" t="s">
        <v>699</v>
      </c>
      <c r="E729" s="114"/>
      <c r="F729" s="115"/>
      <c r="G729" s="114"/>
      <c r="H729" s="116">
        <f>E727</f>
        <v>2</v>
      </c>
      <c r="I729" s="113" t="s">
        <v>984</v>
      </c>
    </row>
    <row r="731" spans="3:9" ht="30">
      <c r="C731" s="105" t="s">
        <v>525</v>
      </c>
      <c r="D731" s="105" t="s">
        <v>526</v>
      </c>
      <c r="E731" s="106" t="s">
        <v>697</v>
      </c>
      <c r="F731" s="105" t="s">
        <v>710</v>
      </c>
      <c r="G731" s="106" t="s">
        <v>711</v>
      </c>
      <c r="H731" s="105" t="s">
        <v>712</v>
      </c>
      <c r="I731" s="107" t="s">
        <v>713</v>
      </c>
    </row>
    <row r="732" spans="3:9" ht="72.75">
      <c r="C732" s="13" t="s">
        <v>991</v>
      </c>
      <c r="D732" s="119" t="s">
        <v>230</v>
      </c>
      <c r="E732" s="6"/>
      <c r="F732" s="110"/>
      <c r="G732" s="82"/>
      <c r="H732" s="111"/>
      <c r="I732" s="110"/>
    </row>
    <row r="733" spans="3:9">
      <c r="C733" s="13" t="s">
        <v>992</v>
      </c>
      <c r="D733" s="5" t="s">
        <v>968</v>
      </c>
      <c r="E733" s="6">
        <v>5</v>
      </c>
      <c r="F733" s="111"/>
      <c r="G733" s="6">
        <v>1.2</v>
      </c>
      <c r="H733" s="4">
        <v>1.1000000000000001</v>
      </c>
      <c r="I733" s="112">
        <f>H733*G733*E733</f>
        <v>6.6000000000000005</v>
      </c>
    </row>
    <row r="734" spans="3:9">
      <c r="C734" s="13"/>
      <c r="D734" s="5" t="s">
        <v>969</v>
      </c>
      <c r="E734" s="6">
        <v>12</v>
      </c>
      <c r="F734" s="111"/>
      <c r="G734" s="6">
        <v>1.5</v>
      </c>
      <c r="H734" s="4">
        <v>0.7</v>
      </c>
      <c r="I734" s="112">
        <f>H734*G734*E734</f>
        <v>12.599999999999998</v>
      </c>
    </row>
    <row r="735" spans="3:9">
      <c r="C735" s="13"/>
      <c r="D735" s="5" t="s">
        <v>970</v>
      </c>
      <c r="E735" s="6">
        <v>9</v>
      </c>
      <c r="F735" s="111"/>
      <c r="G735" s="6">
        <v>1.2</v>
      </c>
      <c r="H735" s="4">
        <v>0.7</v>
      </c>
      <c r="I735" s="112">
        <f>H735*G735*E735</f>
        <v>7.56</v>
      </c>
    </row>
    <row r="736" spans="3:9">
      <c r="C736" s="13"/>
      <c r="D736" s="5"/>
      <c r="E736" s="6"/>
      <c r="F736" s="111"/>
      <c r="G736" s="6"/>
      <c r="H736" s="4"/>
      <c r="I736" s="112"/>
    </row>
    <row r="737" spans="3:9">
      <c r="C737" s="72"/>
      <c r="D737" s="113" t="s">
        <v>699</v>
      </c>
      <c r="E737" s="114"/>
      <c r="F737" s="115"/>
      <c r="G737" s="114"/>
      <c r="H737" s="116">
        <f>SUM(I733:I735)</f>
        <v>26.759999999999998</v>
      </c>
      <c r="I737" s="113" t="s">
        <v>9</v>
      </c>
    </row>
    <row r="739" spans="3:9" ht="30">
      <c r="C739" s="105" t="s">
        <v>525</v>
      </c>
      <c r="D739" s="105" t="s">
        <v>526</v>
      </c>
      <c r="E739" s="106" t="s">
        <v>697</v>
      </c>
      <c r="F739" s="105" t="s">
        <v>710</v>
      </c>
      <c r="G739" s="106" t="s">
        <v>711</v>
      </c>
      <c r="H739" s="105" t="s">
        <v>712</v>
      </c>
      <c r="I739" s="107" t="s">
        <v>713</v>
      </c>
    </row>
    <row r="740" spans="3:9" ht="48.75">
      <c r="C740" s="13" t="s">
        <v>993</v>
      </c>
      <c r="D740" s="128" t="s">
        <v>232</v>
      </c>
      <c r="E740" s="6"/>
      <c r="F740" s="110"/>
      <c r="G740" s="82"/>
      <c r="H740" s="111"/>
      <c r="I740" s="110"/>
    </row>
    <row r="741" spans="3:9">
      <c r="C741" s="13" t="s">
        <v>994</v>
      </c>
      <c r="D741" s="5" t="s">
        <v>971</v>
      </c>
      <c r="E741" s="6">
        <v>12</v>
      </c>
      <c r="F741" s="111"/>
      <c r="G741" s="6">
        <v>0.67</v>
      </c>
      <c r="H741" s="4">
        <v>0.67</v>
      </c>
      <c r="I741" s="112">
        <f>H741*G741*E741</f>
        <v>5.3868000000000009</v>
      </c>
    </row>
    <row r="742" spans="3:9">
      <c r="C742" s="13"/>
      <c r="D742" s="5" t="s">
        <v>972</v>
      </c>
      <c r="E742" s="6">
        <v>1</v>
      </c>
      <c r="F742" s="111"/>
      <c r="G742" s="6">
        <v>0.6</v>
      </c>
      <c r="H742" s="4">
        <v>0.4</v>
      </c>
      <c r="I742" s="112">
        <f>H742*G742*E742</f>
        <v>0.24</v>
      </c>
    </row>
    <row r="743" spans="3:9">
      <c r="C743" s="13"/>
      <c r="D743" s="5"/>
      <c r="E743" s="6"/>
      <c r="F743" s="111"/>
      <c r="G743" s="6"/>
      <c r="H743" s="4"/>
      <c r="I743" s="112"/>
    </row>
    <row r="744" spans="3:9">
      <c r="C744" s="72"/>
      <c r="D744" s="113" t="s">
        <v>699</v>
      </c>
      <c r="E744" s="114"/>
      <c r="F744" s="115"/>
      <c r="G744" s="114"/>
      <c r="H744" s="116">
        <f>SUM(I741:I742)</f>
        <v>5.6268000000000011</v>
      </c>
      <c r="I744" s="113" t="s">
        <v>9</v>
      </c>
    </row>
    <row r="746" spans="3:9" ht="30">
      <c r="C746" s="105" t="s">
        <v>525</v>
      </c>
      <c r="D746" s="105" t="s">
        <v>526</v>
      </c>
      <c r="E746" s="106" t="s">
        <v>697</v>
      </c>
      <c r="F746" s="105" t="s">
        <v>710</v>
      </c>
      <c r="G746" s="106" t="s">
        <v>711</v>
      </c>
      <c r="H746" s="105" t="s">
        <v>712</v>
      </c>
      <c r="I746" s="107" t="s">
        <v>713</v>
      </c>
    </row>
    <row r="747" spans="3:9" ht="36.75">
      <c r="C747" s="13" t="s">
        <v>995</v>
      </c>
      <c r="D747" s="109" t="s">
        <v>234</v>
      </c>
      <c r="E747" s="6"/>
      <c r="F747" s="110"/>
      <c r="G747" s="82"/>
      <c r="H747" s="111"/>
      <c r="I747" s="110">
        <v>5</v>
      </c>
    </row>
    <row r="748" spans="3:9">
      <c r="C748" s="13" t="s">
        <v>996</v>
      </c>
      <c r="D748" s="5" t="s">
        <v>968</v>
      </c>
      <c r="E748" s="6">
        <v>5</v>
      </c>
      <c r="F748" s="111"/>
      <c r="G748" s="6">
        <v>1.4</v>
      </c>
      <c r="H748" s="4">
        <v>1.3</v>
      </c>
      <c r="I748" s="112">
        <f>H748*G748*E748</f>
        <v>9.1</v>
      </c>
    </row>
    <row r="749" spans="3:9">
      <c r="C749" s="13"/>
      <c r="D749" s="5" t="s">
        <v>969</v>
      </c>
      <c r="E749" s="6">
        <v>12</v>
      </c>
      <c r="F749" s="111"/>
      <c r="G749" s="6">
        <v>1.7</v>
      </c>
      <c r="H749" s="4">
        <v>0.9</v>
      </c>
      <c r="I749" s="112">
        <f>H749*G749*E749</f>
        <v>18.36</v>
      </c>
    </row>
    <row r="750" spans="3:9">
      <c r="C750" s="13"/>
      <c r="D750" s="5" t="s">
        <v>970</v>
      </c>
      <c r="E750" s="6">
        <v>9</v>
      </c>
      <c r="F750" s="111"/>
      <c r="G750" s="6">
        <v>1.4</v>
      </c>
      <c r="H750" s="4">
        <v>0.9</v>
      </c>
      <c r="I750" s="112">
        <f>H750*G750*E750</f>
        <v>11.34</v>
      </c>
    </row>
    <row r="751" spans="3:9">
      <c r="C751" s="13"/>
      <c r="D751" s="5" t="s">
        <v>971</v>
      </c>
      <c r="E751" s="6">
        <v>12</v>
      </c>
      <c r="F751" s="111"/>
      <c r="G751" s="6">
        <v>0.87</v>
      </c>
      <c r="H751" s="4">
        <v>0.87</v>
      </c>
      <c r="I751" s="112">
        <f>H751*G751*E751</f>
        <v>9.0828000000000007</v>
      </c>
    </row>
    <row r="752" spans="3:9">
      <c r="C752" s="13"/>
      <c r="D752" s="5" t="s">
        <v>972</v>
      </c>
      <c r="E752" s="6">
        <v>1</v>
      </c>
      <c r="F752" s="111"/>
      <c r="G752" s="6">
        <v>0.8</v>
      </c>
      <c r="H752" s="4">
        <v>0.6</v>
      </c>
      <c r="I752" s="112">
        <f>H752*G752*E752</f>
        <v>0.48</v>
      </c>
    </row>
    <row r="753" spans="3:9">
      <c r="C753" s="13"/>
      <c r="D753" s="5"/>
      <c r="E753" s="6"/>
      <c r="F753" s="111"/>
      <c r="G753" s="6"/>
      <c r="H753" s="4"/>
      <c r="I753" s="112"/>
    </row>
    <row r="754" spans="3:9">
      <c r="C754" s="72"/>
      <c r="D754" s="113" t="s">
        <v>699</v>
      </c>
      <c r="E754" s="114"/>
      <c r="F754" s="115"/>
      <c r="G754" s="114"/>
      <c r="H754" s="116">
        <f>SUM(I748:I752)</f>
        <v>48.362799999999993</v>
      </c>
      <c r="I754" s="113" t="s">
        <v>9</v>
      </c>
    </row>
    <row r="756" spans="3:9" ht="30">
      <c r="C756" s="105" t="s">
        <v>525</v>
      </c>
      <c r="D756" s="105" t="s">
        <v>526</v>
      </c>
      <c r="E756" s="106" t="s">
        <v>697</v>
      </c>
      <c r="F756" s="105" t="s">
        <v>710</v>
      </c>
      <c r="G756" s="106" t="s">
        <v>711</v>
      </c>
      <c r="H756" s="105" t="s">
        <v>712</v>
      </c>
      <c r="I756" s="107" t="s">
        <v>713</v>
      </c>
    </row>
    <row r="757" spans="3:9" ht="36.75">
      <c r="C757" s="13" t="s">
        <v>997</v>
      </c>
      <c r="D757" s="109" t="s">
        <v>236</v>
      </c>
      <c r="E757" s="6">
        <f>(1.2*5)+(1.5*12)+(1.2*9)+(0.67*12)+(0.6*1)</f>
        <v>43.44</v>
      </c>
      <c r="F757" s="110"/>
      <c r="G757" s="82"/>
      <c r="H757" s="111"/>
      <c r="I757" s="110"/>
    </row>
    <row r="758" spans="3:9">
      <c r="C758" s="13" t="s">
        <v>998</v>
      </c>
      <c r="D758" s="5"/>
      <c r="E758" s="6"/>
      <c r="F758" s="111"/>
      <c r="G758" s="6"/>
      <c r="H758" s="4"/>
      <c r="I758" s="112"/>
    </row>
    <row r="759" spans="3:9">
      <c r="C759" s="72"/>
      <c r="D759" s="113" t="s">
        <v>699</v>
      </c>
      <c r="E759" s="114"/>
      <c r="F759" s="115"/>
      <c r="G759" s="114"/>
      <c r="H759" s="116">
        <f>E757</f>
        <v>43.44</v>
      </c>
      <c r="I759" s="113" t="s">
        <v>263</v>
      </c>
    </row>
    <row r="761" spans="3:9" ht="30">
      <c r="C761" s="105" t="s">
        <v>525</v>
      </c>
      <c r="D761" s="105" t="s">
        <v>526</v>
      </c>
      <c r="E761" s="106" t="s">
        <v>697</v>
      </c>
      <c r="F761" s="105" t="s">
        <v>710</v>
      </c>
      <c r="G761" s="106" t="s">
        <v>711</v>
      </c>
      <c r="H761" s="105" t="s">
        <v>712</v>
      </c>
      <c r="I761" s="107" t="s">
        <v>713</v>
      </c>
    </row>
    <row r="762" spans="3:9" ht="24.75">
      <c r="C762" s="108" t="s">
        <v>999</v>
      </c>
      <c r="D762" s="109" t="s">
        <v>1000</v>
      </c>
      <c r="E762" s="6"/>
      <c r="F762" s="110">
        <f>SUM(G748:G752)</f>
        <v>6.17</v>
      </c>
      <c r="G762" s="82"/>
      <c r="H762" s="111"/>
      <c r="I762" s="110"/>
    </row>
    <row r="763" spans="3:9">
      <c r="C763" s="13" t="s">
        <v>1001</v>
      </c>
      <c r="D763" s="5"/>
      <c r="E763" s="6"/>
      <c r="F763" s="111"/>
      <c r="G763" s="6"/>
      <c r="H763" s="4"/>
      <c r="I763" s="112"/>
    </row>
    <row r="764" spans="3:9">
      <c r="C764" s="72"/>
      <c r="D764" s="113" t="s">
        <v>699</v>
      </c>
      <c r="E764" s="114"/>
      <c r="F764" s="115"/>
      <c r="G764" s="114"/>
      <c r="H764" s="116">
        <f>F762</f>
        <v>6.17</v>
      </c>
      <c r="I764" s="113" t="s">
        <v>263</v>
      </c>
    </row>
    <row r="766" spans="3:9" ht="30">
      <c r="C766" s="105" t="s">
        <v>525</v>
      </c>
      <c r="D766" s="105" t="s">
        <v>526</v>
      </c>
      <c r="E766" s="106" t="s">
        <v>697</v>
      </c>
      <c r="F766" s="105" t="s">
        <v>710</v>
      </c>
      <c r="G766" s="106" t="s">
        <v>711</v>
      </c>
      <c r="H766" s="105" t="s">
        <v>712</v>
      </c>
      <c r="I766" s="107" t="s">
        <v>713</v>
      </c>
    </row>
    <row r="767" spans="3:9" ht="36.75">
      <c r="C767" s="108" t="s">
        <v>1002</v>
      </c>
      <c r="D767" s="109" t="s">
        <v>1003</v>
      </c>
      <c r="E767" s="6"/>
      <c r="F767" s="110">
        <f>H764</f>
        <v>6.17</v>
      </c>
      <c r="G767" s="82"/>
      <c r="H767" s="111"/>
      <c r="I767" s="110"/>
    </row>
    <row r="768" spans="3:9">
      <c r="C768" s="13" t="s">
        <v>1004</v>
      </c>
      <c r="D768" s="5"/>
      <c r="E768" s="6"/>
      <c r="F768" s="111"/>
      <c r="G768" s="6"/>
      <c r="H768" s="4"/>
      <c r="I768" s="112"/>
    </row>
    <row r="769" spans="3:9">
      <c r="C769" s="72"/>
      <c r="D769" s="113" t="s">
        <v>699</v>
      </c>
      <c r="E769" s="114"/>
      <c r="F769" s="115"/>
      <c r="G769" s="114"/>
      <c r="H769" s="116">
        <f>F767</f>
        <v>6.17</v>
      </c>
      <c r="I769" s="113" t="s">
        <v>263</v>
      </c>
    </row>
    <row r="771" spans="3:9" ht="30">
      <c r="C771" s="105" t="s">
        <v>525</v>
      </c>
      <c r="D771" s="105" t="s">
        <v>526</v>
      </c>
      <c r="E771" s="106" t="s">
        <v>697</v>
      </c>
      <c r="F771" s="105" t="s">
        <v>710</v>
      </c>
      <c r="G771" s="106" t="s">
        <v>711</v>
      </c>
      <c r="H771" s="105" t="s">
        <v>712</v>
      </c>
      <c r="I771" s="107" t="s">
        <v>713</v>
      </c>
    </row>
    <row r="772" spans="3:9" ht="24">
      <c r="C772" s="108" t="s">
        <v>1005</v>
      </c>
      <c r="D772" s="118" t="s">
        <v>1006</v>
      </c>
      <c r="E772" s="6"/>
      <c r="F772" s="110">
        <f>(1.2*12)+(0.8*4)+(0.9*1)+(1.1*10)+(1*2)</f>
        <v>31.499999999999996</v>
      </c>
      <c r="G772" s="82"/>
      <c r="H772" s="111"/>
      <c r="I772" s="110"/>
    </row>
    <row r="773" spans="3:9">
      <c r="C773" s="13" t="s">
        <v>1007</v>
      </c>
      <c r="D773" s="5"/>
      <c r="E773" s="6"/>
      <c r="F773" s="111"/>
      <c r="G773" s="6"/>
      <c r="H773" s="4"/>
      <c r="I773" s="112"/>
    </row>
    <row r="774" spans="3:9">
      <c r="C774" s="72"/>
      <c r="D774" s="113" t="s">
        <v>699</v>
      </c>
      <c r="E774" s="114"/>
      <c r="F774" s="115"/>
      <c r="G774" s="114"/>
      <c r="H774" s="116">
        <f>F772</f>
        <v>31.499999999999996</v>
      </c>
      <c r="I774" s="113" t="s">
        <v>263</v>
      </c>
    </row>
    <row r="776" spans="3:9" ht="30">
      <c r="C776" s="105" t="s">
        <v>525</v>
      </c>
      <c r="D776" s="105" t="s">
        <v>526</v>
      </c>
      <c r="E776" s="106" t="s">
        <v>697</v>
      </c>
      <c r="F776" s="105" t="s">
        <v>710</v>
      </c>
      <c r="G776" s="106" t="s">
        <v>711</v>
      </c>
      <c r="H776" s="105" t="s">
        <v>712</v>
      </c>
      <c r="I776" s="107" t="s">
        <v>713</v>
      </c>
    </row>
    <row r="777" spans="3:9" ht="24">
      <c r="C777" s="108" t="s">
        <v>1008</v>
      </c>
      <c r="D777" s="118" t="s">
        <v>1009</v>
      </c>
      <c r="E777" s="6"/>
      <c r="F777" s="110">
        <v>1.8</v>
      </c>
      <c r="G777" s="82"/>
      <c r="H777" s="111"/>
      <c r="I777" s="110"/>
    </row>
    <row r="778" spans="3:9">
      <c r="C778" s="13" t="s">
        <v>1010</v>
      </c>
      <c r="D778" s="5"/>
      <c r="E778" s="6"/>
      <c r="F778" s="111"/>
      <c r="G778" s="6"/>
      <c r="H778" s="4"/>
      <c r="I778" s="112"/>
    </row>
    <row r="779" spans="3:9">
      <c r="C779" s="72"/>
      <c r="D779" s="113" t="s">
        <v>699</v>
      </c>
      <c r="E779" s="114"/>
      <c r="F779" s="115"/>
      <c r="G779" s="114"/>
      <c r="H779" s="116">
        <f>F777</f>
        <v>1.8</v>
      </c>
      <c r="I779" s="113" t="s">
        <v>263</v>
      </c>
    </row>
    <row r="781" spans="3:9">
      <c r="C781" s="90">
        <v>13</v>
      </c>
      <c r="D781" s="104" t="s">
        <v>246</v>
      </c>
      <c r="G781" s="1"/>
    </row>
    <row r="783" spans="3:9" ht="30">
      <c r="C783" s="105" t="s">
        <v>525</v>
      </c>
      <c r="D783" s="105" t="s">
        <v>526</v>
      </c>
      <c r="E783" s="106" t="s">
        <v>697</v>
      </c>
      <c r="F783" s="105" t="s">
        <v>710</v>
      </c>
      <c r="G783" s="106" t="s">
        <v>711</v>
      </c>
      <c r="H783" s="105" t="s">
        <v>712</v>
      </c>
      <c r="I783" s="107" t="s">
        <v>713</v>
      </c>
    </row>
    <row r="784" spans="3:9">
      <c r="C784" s="108" t="s">
        <v>1011</v>
      </c>
      <c r="D784" s="140" t="s">
        <v>249</v>
      </c>
      <c r="E784" s="118"/>
      <c r="F784" s="110"/>
      <c r="G784" s="82"/>
      <c r="H784" s="111"/>
      <c r="I784" s="110">
        <v>782.25</v>
      </c>
    </row>
    <row r="785" spans="3:10">
      <c r="C785" s="13" t="s">
        <v>1012</v>
      </c>
      <c r="D785" s="5" t="s">
        <v>1013</v>
      </c>
      <c r="E785" s="6"/>
      <c r="F785" s="111"/>
      <c r="G785" s="6"/>
      <c r="H785" s="4"/>
      <c r="I785" s="112"/>
    </row>
    <row r="786" spans="3:10">
      <c r="C786" s="13"/>
      <c r="D786" s="5"/>
      <c r="E786" s="6"/>
      <c r="F786" s="111"/>
      <c r="G786" s="6"/>
      <c r="H786" s="130" t="s">
        <v>884</v>
      </c>
      <c r="I786" s="112">
        <v>534.69000000000005</v>
      </c>
    </row>
    <row r="787" spans="3:10">
      <c r="C787" s="13"/>
      <c r="D787" s="5"/>
      <c r="E787" s="6"/>
      <c r="F787" s="111"/>
      <c r="G787" s="6"/>
      <c r="H787" s="130" t="s">
        <v>880</v>
      </c>
      <c r="I787" s="112">
        <f>I784-I786</f>
        <v>247.55999999999995</v>
      </c>
    </row>
    <row r="788" spans="3:10">
      <c r="C788" s="72"/>
      <c r="D788" s="113" t="s">
        <v>699</v>
      </c>
      <c r="E788" s="114"/>
      <c r="F788" s="115"/>
      <c r="G788" s="114"/>
      <c r="H788" s="116">
        <f>I784</f>
        <v>782.25</v>
      </c>
      <c r="I788" s="113" t="s">
        <v>9</v>
      </c>
    </row>
    <row r="790" spans="3:10" ht="30">
      <c r="C790" s="105" t="s">
        <v>525</v>
      </c>
      <c r="D790" s="105" t="s">
        <v>526</v>
      </c>
      <c r="E790" s="106" t="s">
        <v>697</v>
      </c>
      <c r="F790" s="105" t="s">
        <v>710</v>
      </c>
      <c r="G790" s="106" t="s">
        <v>711</v>
      </c>
      <c r="H790" s="105" t="s">
        <v>712</v>
      </c>
      <c r="I790" s="107" t="s">
        <v>713</v>
      </c>
    </row>
    <row r="791" spans="3:10" ht="36.75">
      <c r="C791" s="108" t="s">
        <v>1014</v>
      </c>
      <c r="D791" s="109" t="s">
        <v>251</v>
      </c>
      <c r="E791" s="118"/>
      <c r="F791" s="110"/>
      <c r="G791" s="82"/>
      <c r="H791" s="111"/>
      <c r="I791" s="110">
        <f>H788</f>
        <v>782.25</v>
      </c>
    </row>
    <row r="792" spans="3:10">
      <c r="C792" s="13" t="s">
        <v>1015</v>
      </c>
      <c r="D792" s="5"/>
      <c r="E792" s="6"/>
      <c r="F792" s="111"/>
      <c r="G792" s="6"/>
      <c r="H792" s="130" t="s">
        <v>884</v>
      </c>
      <c r="I792" s="112">
        <f>I786</f>
        <v>534.69000000000005</v>
      </c>
    </row>
    <row r="793" spans="3:10">
      <c r="C793" s="13"/>
      <c r="D793" s="5"/>
      <c r="E793" s="6"/>
      <c r="F793" s="111"/>
      <c r="G793" s="6"/>
      <c r="H793" s="130" t="s">
        <v>880</v>
      </c>
      <c r="I793" s="112">
        <f>I787</f>
        <v>247.55999999999995</v>
      </c>
    </row>
    <row r="794" spans="3:10">
      <c r="C794" s="72"/>
      <c r="D794" s="113" t="s">
        <v>699</v>
      </c>
      <c r="E794" s="114"/>
      <c r="F794" s="115"/>
      <c r="G794" s="114"/>
      <c r="H794" s="116">
        <f>I791</f>
        <v>782.25</v>
      </c>
      <c r="I794" s="113" t="s">
        <v>9</v>
      </c>
    </row>
    <row r="796" spans="3:10" ht="30">
      <c r="C796" s="105" t="s">
        <v>525</v>
      </c>
      <c r="D796" s="105" t="s">
        <v>526</v>
      </c>
      <c r="E796" s="106" t="s">
        <v>697</v>
      </c>
      <c r="F796" s="105" t="s">
        <v>710</v>
      </c>
      <c r="G796" s="106" t="s">
        <v>711</v>
      </c>
      <c r="H796" s="105" t="s">
        <v>712</v>
      </c>
      <c r="I796" s="107" t="s">
        <v>713</v>
      </c>
    </row>
    <row r="797" spans="3:10" ht="60.75">
      <c r="C797" s="108" t="s">
        <v>1016</v>
      </c>
      <c r="D797" s="109" t="s">
        <v>253</v>
      </c>
      <c r="E797" s="118"/>
      <c r="F797" s="110"/>
      <c r="G797" s="82"/>
      <c r="H797" s="111"/>
      <c r="I797" s="110">
        <f>H794</f>
        <v>782.25</v>
      </c>
    </row>
    <row r="798" spans="3:10">
      <c r="C798" s="13" t="s">
        <v>1017</v>
      </c>
      <c r="D798" s="5" t="s">
        <v>1018</v>
      </c>
      <c r="E798" s="6"/>
      <c r="F798" s="111"/>
      <c r="G798" s="6"/>
      <c r="H798" s="130" t="s">
        <v>884</v>
      </c>
      <c r="I798" s="112">
        <f>I792</f>
        <v>534.69000000000005</v>
      </c>
    </row>
    <row r="799" spans="3:10">
      <c r="C799" s="13"/>
      <c r="D799" s="5"/>
      <c r="E799" s="6"/>
      <c r="F799" s="111"/>
      <c r="G799" s="6"/>
      <c r="H799" s="130" t="s">
        <v>880</v>
      </c>
      <c r="I799" s="112">
        <f>I793</f>
        <v>247.55999999999995</v>
      </c>
      <c r="J799" s="68">
        <f>I798/I797</f>
        <v>0.68352828379674024</v>
      </c>
    </row>
    <row r="800" spans="3:10">
      <c r="C800" s="72"/>
      <c r="D800" s="113" t="s">
        <v>699</v>
      </c>
      <c r="E800" s="114"/>
      <c r="F800" s="115"/>
      <c r="G800" s="114"/>
      <c r="H800" s="116">
        <f>I797</f>
        <v>782.25</v>
      </c>
      <c r="I800" s="113" t="s">
        <v>9</v>
      </c>
    </row>
    <row r="802" spans="3:10" ht="30">
      <c r="C802" s="105" t="s">
        <v>525</v>
      </c>
      <c r="D802" s="105" t="s">
        <v>526</v>
      </c>
      <c r="E802" s="106" t="s">
        <v>697</v>
      </c>
      <c r="F802" s="105" t="s">
        <v>710</v>
      </c>
      <c r="G802" s="106" t="s">
        <v>711</v>
      </c>
      <c r="H802" s="105" t="s">
        <v>712</v>
      </c>
      <c r="I802" s="107" t="s">
        <v>713</v>
      </c>
    </row>
    <row r="803" spans="3:10" ht="48.75">
      <c r="C803" s="108" t="s">
        <v>1019</v>
      </c>
      <c r="D803" s="109" t="s">
        <v>255</v>
      </c>
      <c r="E803" s="141">
        <v>13</v>
      </c>
      <c r="F803" s="110"/>
      <c r="G803" s="82"/>
      <c r="H803" s="111"/>
      <c r="I803" s="110"/>
    </row>
    <row r="804" spans="3:10">
      <c r="C804" s="13" t="s">
        <v>1020</v>
      </c>
      <c r="D804" s="5"/>
      <c r="E804" s="6"/>
      <c r="F804" s="111"/>
      <c r="G804" s="6"/>
      <c r="H804" s="4"/>
      <c r="I804" s="112"/>
    </row>
    <row r="805" spans="3:10">
      <c r="C805" s="13"/>
      <c r="D805" s="5"/>
      <c r="E805" s="6"/>
      <c r="F805" s="111"/>
      <c r="G805" s="6"/>
      <c r="H805" s="130" t="s">
        <v>884</v>
      </c>
      <c r="I805" s="112">
        <v>8</v>
      </c>
    </row>
    <row r="806" spans="3:10">
      <c r="C806" s="13"/>
      <c r="D806" s="5"/>
      <c r="E806" s="6"/>
      <c r="F806" s="111"/>
      <c r="G806" s="6"/>
      <c r="H806" s="130" t="s">
        <v>880</v>
      </c>
      <c r="I806" s="112">
        <v>5</v>
      </c>
    </row>
    <row r="807" spans="3:10">
      <c r="C807" s="72"/>
      <c r="D807" s="113" t="s">
        <v>699</v>
      </c>
      <c r="E807" s="114"/>
      <c r="F807" s="115"/>
      <c r="G807" s="114"/>
      <c r="H807" s="116">
        <f>E803</f>
        <v>13</v>
      </c>
      <c r="I807" s="113" t="s">
        <v>984</v>
      </c>
    </row>
    <row r="809" spans="3:10" ht="30">
      <c r="C809" s="105" t="s">
        <v>525</v>
      </c>
      <c r="D809" s="105" t="s">
        <v>526</v>
      </c>
      <c r="E809" s="106" t="s">
        <v>697</v>
      </c>
      <c r="F809" s="105" t="s">
        <v>710</v>
      </c>
      <c r="G809" s="106" t="s">
        <v>711</v>
      </c>
      <c r="H809" s="105" t="s">
        <v>712</v>
      </c>
      <c r="I809" s="107" t="s">
        <v>713</v>
      </c>
    </row>
    <row r="810" spans="3:10" ht="36.75">
      <c r="C810" s="108" t="s">
        <v>1021</v>
      </c>
      <c r="D810" s="109" t="s">
        <v>257</v>
      </c>
      <c r="E810" s="141"/>
      <c r="F810" s="110">
        <v>63</v>
      </c>
      <c r="G810" s="82"/>
      <c r="H810" s="111"/>
      <c r="I810" s="110"/>
    </row>
    <row r="811" spans="3:10">
      <c r="C811" s="13" t="s">
        <v>1022</v>
      </c>
      <c r="D811" s="5"/>
      <c r="E811" s="6"/>
      <c r="F811" s="111"/>
      <c r="G811" s="6"/>
      <c r="H811" s="4"/>
      <c r="I811" s="112"/>
    </row>
    <row r="812" spans="3:10">
      <c r="C812" s="72"/>
      <c r="D812" s="113" t="s">
        <v>699</v>
      </c>
      <c r="E812" s="114"/>
      <c r="F812" s="115"/>
      <c r="G812" s="114"/>
      <c r="H812" s="116">
        <f>F810</f>
        <v>63</v>
      </c>
      <c r="I812" s="113" t="s">
        <v>263</v>
      </c>
      <c r="J812" s="68">
        <f>H812*0.7</f>
        <v>44.099999999999994</v>
      </c>
    </row>
    <row r="814" spans="3:10" ht="30">
      <c r="C814" s="105" t="s">
        <v>525</v>
      </c>
      <c r="D814" s="105" t="s">
        <v>526</v>
      </c>
      <c r="E814" s="106" t="s">
        <v>697</v>
      </c>
      <c r="F814" s="105" t="s">
        <v>710</v>
      </c>
      <c r="G814" s="106" t="s">
        <v>711</v>
      </c>
      <c r="H814" s="105" t="s">
        <v>712</v>
      </c>
      <c r="I814" s="107" t="s">
        <v>713</v>
      </c>
    </row>
    <row r="815" spans="3:10" ht="36">
      <c r="C815" s="108" t="s">
        <v>1023</v>
      </c>
      <c r="D815" s="118" t="s">
        <v>259</v>
      </c>
      <c r="E815" s="141"/>
      <c r="F815" s="110">
        <v>121.23</v>
      </c>
      <c r="G815" s="82"/>
      <c r="H815" s="111"/>
      <c r="I815" s="110"/>
    </row>
    <row r="816" spans="3:10">
      <c r="C816" s="13" t="s">
        <v>1024</v>
      </c>
      <c r="D816" s="5"/>
      <c r="E816" s="6"/>
      <c r="F816" s="111"/>
      <c r="G816" s="6"/>
      <c r="H816" s="4"/>
      <c r="I816" s="112"/>
    </row>
    <row r="817" spans="3:12">
      <c r="C817" s="72"/>
      <c r="D817" s="113" t="s">
        <v>699</v>
      </c>
      <c r="E817" s="114"/>
      <c r="F817" s="115"/>
      <c r="G817" s="114"/>
      <c r="H817" s="116">
        <f>F815</f>
        <v>121.23</v>
      </c>
      <c r="I817" s="113" t="s">
        <v>263</v>
      </c>
      <c r="J817" s="68">
        <f>H817*0.7</f>
        <v>84.861000000000004</v>
      </c>
    </row>
    <row r="819" spans="3:12" ht="30">
      <c r="C819" s="105" t="s">
        <v>525</v>
      </c>
      <c r="D819" s="105" t="s">
        <v>526</v>
      </c>
      <c r="E819" s="106" t="s">
        <v>697</v>
      </c>
      <c r="F819" s="105" t="s">
        <v>710</v>
      </c>
      <c r="G819" s="106" t="s">
        <v>711</v>
      </c>
      <c r="H819" s="105" t="s">
        <v>712</v>
      </c>
      <c r="I819" s="107" t="s">
        <v>713</v>
      </c>
    </row>
    <row r="820" spans="3:12">
      <c r="C820" s="108" t="s">
        <v>1025</v>
      </c>
      <c r="D820" s="140" t="s">
        <v>262</v>
      </c>
      <c r="E820" s="141"/>
      <c r="F820" s="110">
        <v>69.099999999999994</v>
      </c>
      <c r="G820" s="82"/>
      <c r="H820" s="111"/>
      <c r="I820" s="110"/>
    </row>
    <row r="821" spans="3:12">
      <c r="C821" s="13" t="s">
        <v>1026</v>
      </c>
      <c r="D821" s="5"/>
      <c r="E821" s="6"/>
      <c r="F821" s="111"/>
      <c r="G821" s="6"/>
      <c r="H821" s="4"/>
      <c r="I821" s="112"/>
    </row>
    <row r="822" spans="3:12">
      <c r="C822" s="72"/>
      <c r="D822" s="113" t="s">
        <v>699</v>
      </c>
      <c r="E822" s="114"/>
      <c r="F822" s="115"/>
      <c r="G822" s="114"/>
      <c r="H822" s="116">
        <f>F820</f>
        <v>69.099999999999994</v>
      </c>
      <c r="I822" s="113" t="s">
        <v>263</v>
      </c>
    </row>
    <row r="824" spans="3:12" ht="30">
      <c r="C824" s="105" t="s">
        <v>525</v>
      </c>
      <c r="D824" s="105" t="s">
        <v>526</v>
      </c>
      <c r="E824" s="106" t="s">
        <v>697</v>
      </c>
      <c r="F824" s="105" t="s">
        <v>710</v>
      </c>
      <c r="G824" s="106" t="s">
        <v>711</v>
      </c>
      <c r="H824" s="105" t="s">
        <v>712</v>
      </c>
      <c r="I824" s="107" t="s">
        <v>713</v>
      </c>
    </row>
    <row r="825" spans="3:12" ht="48.75">
      <c r="C825" s="108" t="s">
        <v>1027</v>
      </c>
      <c r="D825" s="109" t="s">
        <v>1028</v>
      </c>
      <c r="E825" s="141"/>
      <c r="F825" s="110">
        <v>72</v>
      </c>
      <c r="G825" s="82"/>
      <c r="H825" s="111"/>
      <c r="I825" s="110"/>
    </row>
    <row r="826" spans="3:12">
      <c r="C826" s="13" t="s">
        <v>1029</v>
      </c>
      <c r="D826" s="5"/>
      <c r="E826" s="6"/>
      <c r="F826" s="111"/>
      <c r="G826" s="6"/>
      <c r="H826" s="4"/>
      <c r="I826" s="112"/>
    </row>
    <row r="827" spans="3:12">
      <c r="C827" s="72"/>
      <c r="D827" s="113" t="s">
        <v>699</v>
      </c>
      <c r="E827" s="114"/>
      <c r="F827" s="115"/>
      <c r="G827" s="114"/>
      <c r="H827" s="116">
        <f>F825</f>
        <v>72</v>
      </c>
      <c r="I827" s="113" t="s">
        <v>263</v>
      </c>
    </row>
    <row r="828" spans="3:12">
      <c r="L828" s="142"/>
    </row>
    <row r="829" spans="3:12" ht="30">
      <c r="C829" s="105" t="s">
        <v>525</v>
      </c>
      <c r="D829" s="105" t="s">
        <v>526</v>
      </c>
      <c r="E829" s="106" t="s">
        <v>697</v>
      </c>
      <c r="F829" s="105" t="s">
        <v>710</v>
      </c>
      <c r="G829" s="106" t="s">
        <v>711</v>
      </c>
      <c r="H829" s="105" t="s">
        <v>712</v>
      </c>
      <c r="I829" s="107" t="s">
        <v>713</v>
      </c>
    </row>
    <row r="830" spans="3:12" ht="48.75">
      <c r="C830" s="108" t="s">
        <v>1030</v>
      </c>
      <c r="D830" s="109" t="s">
        <v>267</v>
      </c>
      <c r="E830" s="141">
        <v>12</v>
      </c>
      <c r="F830" s="110"/>
      <c r="G830" s="82"/>
      <c r="H830" s="111"/>
      <c r="I830" s="110"/>
    </row>
    <row r="831" spans="3:12">
      <c r="C831" s="13" t="s">
        <v>1031</v>
      </c>
      <c r="D831" s="5"/>
      <c r="E831" s="6"/>
      <c r="F831" s="111"/>
      <c r="G831" s="6"/>
      <c r="H831" s="4"/>
      <c r="I831" s="112"/>
    </row>
    <row r="832" spans="3:12">
      <c r="C832" s="72"/>
      <c r="D832" s="113" t="s">
        <v>699</v>
      </c>
      <c r="E832" s="114"/>
      <c r="F832" s="115"/>
      <c r="G832" s="114"/>
      <c r="H832" s="116">
        <f>E830</f>
        <v>12</v>
      </c>
      <c r="I832" s="113" t="s">
        <v>984</v>
      </c>
    </row>
    <row r="834" spans="3:10">
      <c r="C834" s="90">
        <v>14</v>
      </c>
      <c r="D834" s="104" t="s">
        <v>269</v>
      </c>
      <c r="G834" s="1"/>
    </row>
    <row r="835" spans="3:10">
      <c r="G835" s="1"/>
    </row>
    <row r="836" spans="3:10" ht="30">
      <c r="C836" s="105" t="s">
        <v>525</v>
      </c>
      <c r="D836" s="105" t="s">
        <v>526</v>
      </c>
      <c r="E836" s="106" t="s">
        <v>697</v>
      </c>
      <c r="F836" s="105" t="s">
        <v>710</v>
      </c>
      <c r="G836" s="106" t="s">
        <v>711</v>
      </c>
      <c r="H836" s="105" t="s">
        <v>712</v>
      </c>
      <c r="I836" s="107" t="s">
        <v>713</v>
      </c>
    </row>
    <row r="837" spans="3:10" ht="36.75">
      <c r="C837" s="13" t="s">
        <v>1032</v>
      </c>
      <c r="D837" s="128" t="s">
        <v>271</v>
      </c>
      <c r="E837" s="6">
        <v>8</v>
      </c>
      <c r="F837" s="110"/>
      <c r="G837" s="82"/>
      <c r="H837" s="111"/>
      <c r="I837" s="110"/>
    </row>
    <row r="838" spans="3:10">
      <c r="C838" s="143" t="s">
        <v>1033</v>
      </c>
      <c r="D838" s="144"/>
      <c r="E838" s="6"/>
      <c r="F838" s="111"/>
      <c r="G838" s="6"/>
      <c r="H838" s="4"/>
      <c r="I838" s="112"/>
    </row>
    <row r="839" spans="3:10">
      <c r="C839" s="145"/>
      <c r="D839" s="146" t="s">
        <v>699</v>
      </c>
      <c r="E839" s="147"/>
      <c r="F839" s="148"/>
      <c r="G839" s="149"/>
      <c r="H839" s="150">
        <f>E837</f>
        <v>8</v>
      </c>
      <c r="I839" s="113" t="s">
        <v>984</v>
      </c>
    </row>
    <row r="840" spans="3:10">
      <c r="G840" s="1"/>
    </row>
    <row r="841" spans="3:10">
      <c r="G841" s="1"/>
    </row>
    <row r="842" spans="3:10" ht="30">
      <c r="C842" s="105" t="s">
        <v>525</v>
      </c>
      <c r="D842" s="105" t="s">
        <v>526</v>
      </c>
      <c r="E842" s="106" t="s">
        <v>697</v>
      </c>
      <c r="F842" s="105" t="s">
        <v>710</v>
      </c>
      <c r="G842" s="106" t="s">
        <v>711</v>
      </c>
      <c r="H842" s="105" t="s">
        <v>712</v>
      </c>
      <c r="I842" s="107" t="s">
        <v>713</v>
      </c>
    </row>
    <row r="843" spans="3:10" ht="41.25" customHeight="1">
      <c r="C843" s="13" t="s">
        <v>1034</v>
      </c>
      <c r="D843" s="128" t="s">
        <v>273</v>
      </c>
      <c r="E843" s="6">
        <v>29</v>
      </c>
      <c r="F843" s="110"/>
      <c r="G843" s="82"/>
      <c r="H843" s="111"/>
      <c r="I843" s="110"/>
      <c r="J843" s="151"/>
    </row>
    <row r="844" spans="3:10">
      <c r="C844" s="143" t="s">
        <v>1035</v>
      </c>
      <c r="D844" s="144"/>
      <c r="E844" s="6"/>
      <c r="F844" s="111"/>
      <c r="G844" s="6"/>
      <c r="H844" s="4"/>
      <c r="I844" s="112"/>
    </row>
    <row r="845" spans="3:10">
      <c r="C845" s="145"/>
      <c r="D845" s="146" t="s">
        <v>699</v>
      </c>
      <c r="E845" s="147"/>
      <c r="F845" s="148"/>
      <c r="G845" s="149"/>
      <c r="H845" s="150">
        <f>E843</f>
        <v>29</v>
      </c>
      <c r="I845" s="113" t="s">
        <v>984</v>
      </c>
    </row>
    <row r="847" spans="3:10" ht="30">
      <c r="C847" s="105" t="s">
        <v>525</v>
      </c>
      <c r="D847" s="105" t="s">
        <v>526</v>
      </c>
      <c r="E847" s="106" t="s">
        <v>697</v>
      </c>
      <c r="F847" s="105" t="s">
        <v>710</v>
      </c>
      <c r="G847" s="106" t="s">
        <v>711</v>
      </c>
      <c r="H847" s="105" t="s">
        <v>712</v>
      </c>
      <c r="I847" s="107" t="s">
        <v>713</v>
      </c>
    </row>
    <row r="848" spans="3:10" ht="48.75">
      <c r="C848" s="13" t="s">
        <v>1036</v>
      </c>
      <c r="D848" s="128" t="s">
        <v>1037</v>
      </c>
      <c r="E848" s="6"/>
      <c r="F848" s="110">
        <v>60</v>
      </c>
      <c r="G848" s="82"/>
      <c r="H848" s="111"/>
      <c r="I848" s="110"/>
    </row>
    <row r="849" spans="3:9">
      <c r="C849" s="143" t="s">
        <v>1038</v>
      </c>
      <c r="D849" s="144"/>
      <c r="E849" s="6"/>
      <c r="F849" s="111"/>
      <c r="G849" s="6"/>
      <c r="H849" s="4"/>
      <c r="I849" s="112"/>
    </row>
    <row r="850" spans="3:9">
      <c r="C850" s="145"/>
      <c r="D850" s="146" t="s">
        <v>699</v>
      </c>
      <c r="E850" s="147"/>
      <c r="F850" s="148"/>
      <c r="G850" s="149"/>
      <c r="H850" s="150">
        <f>F848</f>
        <v>60</v>
      </c>
      <c r="I850" s="113" t="s">
        <v>263</v>
      </c>
    </row>
    <row r="852" spans="3:9" ht="30">
      <c r="C852" s="105" t="s">
        <v>525</v>
      </c>
      <c r="D852" s="105" t="s">
        <v>526</v>
      </c>
      <c r="E852" s="106" t="s">
        <v>697</v>
      </c>
      <c r="F852" s="105" t="s">
        <v>710</v>
      </c>
      <c r="G852" s="106" t="s">
        <v>711</v>
      </c>
      <c r="H852" s="105" t="s">
        <v>712</v>
      </c>
      <c r="I852" s="107" t="s">
        <v>713</v>
      </c>
    </row>
    <row r="853" spans="3:9" ht="48.75">
      <c r="C853" s="13" t="s">
        <v>1039</v>
      </c>
      <c r="D853" s="128" t="s">
        <v>1040</v>
      </c>
      <c r="E853" s="6"/>
      <c r="F853" s="110">
        <v>1617.5</v>
      </c>
      <c r="G853" s="82"/>
      <c r="H853" s="111"/>
      <c r="I853" s="110"/>
    </row>
    <row r="854" spans="3:9">
      <c r="C854" s="143" t="s">
        <v>1041</v>
      </c>
      <c r="D854" s="144"/>
      <c r="E854" s="6"/>
      <c r="F854" s="111"/>
      <c r="G854" s="6"/>
      <c r="H854" s="4"/>
      <c r="I854" s="112"/>
    </row>
    <row r="855" spans="3:9">
      <c r="C855" s="145"/>
      <c r="D855" s="146" t="s">
        <v>699</v>
      </c>
      <c r="E855" s="147"/>
      <c r="F855" s="148"/>
      <c r="G855" s="149"/>
      <c r="H855" s="150">
        <f>F853</f>
        <v>1617.5</v>
      </c>
      <c r="I855" s="113" t="s">
        <v>263</v>
      </c>
    </row>
    <row r="857" spans="3:9" ht="30">
      <c r="C857" s="105" t="s">
        <v>525</v>
      </c>
      <c r="D857" s="105" t="s">
        <v>526</v>
      </c>
      <c r="E857" s="106" t="s">
        <v>697</v>
      </c>
      <c r="F857" s="105" t="s">
        <v>710</v>
      </c>
      <c r="G857" s="106" t="s">
        <v>711</v>
      </c>
      <c r="H857" s="105" t="s">
        <v>712</v>
      </c>
      <c r="I857" s="107" t="s">
        <v>713</v>
      </c>
    </row>
    <row r="858" spans="3:9" ht="60.75">
      <c r="C858" s="13" t="s">
        <v>1042</v>
      </c>
      <c r="D858" s="128" t="s">
        <v>279</v>
      </c>
      <c r="E858" s="6">
        <v>3</v>
      </c>
      <c r="F858" s="110"/>
      <c r="G858" s="82"/>
      <c r="H858" s="111"/>
      <c r="I858" s="110"/>
    </row>
    <row r="859" spans="3:9">
      <c r="C859" s="143" t="s">
        <v>1043</v>
      </c>
      <c r="D859" s="144"/>
      <c r="E859" s="6"/>
      <c r="F859" s="111"/>
      <c r="G859" s="6"/>
      <c r="H859" s="4"/>
      <c r="I859" s="112"/>
    </row>
    <row r="860" spans="3:9">
      <c r="C860" s="145"/>
      <c r="D860" s="146" t="s">
        <v>699</v>
      </c>
      <c r="E860" s="147"/>
      <c r="F860" s="148"/>
      <c r="G860" s="149"/>
      <c r="H860" s="150">
        <f>E858</f>
        <v>3</v>
      </c>
      <c r="I860" s="113" t="s">
        <v>984</v>
      </c>
    </row>
    <row r="862" spans="3:9" ht="30">
      <c r="C862" s="105" t="s">
        <v>525</v>
      </c>
      <c r="D862" s="105" t="s">
        <v>526</v>
      </c>
      <c r="E862" s="106" t="s">
        <v>697</v>
      </c>
      <c r="F862" s="105" t="s">
        <v>710</v>
      </c>
      <c r="G862" s="106" t="s">
        <v>711</v>
      </c>
      <c r="H862" s="105" t="s">
        <v>712</v>
      </c>
      <c r="I862" s="107" t="s">
        <v>713</v>
      </c>
    </row>
    <row r="863" spans="3:9" ht="48.75">
      <c r="C863" s="13" t="s">
        <v>1044</v>
      </c>
      <c r="D863" s="128" t="s">
        <v>281</v>
      </c>
      <c r="E863" s="6">
        <v>2</v>
      </c>
      <c r="F863" s="110"/>
      <c r="G863" s="82"/>
      <c r="H863" s="111"/>
      <c r="I863" s="110"/>
    </row>
    <row r="864" spans="3:9">
      <c r="C864" s="143" t="s">
        <v>1045</v>
      </c>
      <c r="D864" s="144"/>
      <c r="E864" s="6"/>
      <c r="F864" s="111"/>
      <c r="G864" s="6"/>
      <c r="H864" s="4"/>
      <c r="I864" s="112"/>
    </row>
    <row r="865" spans="3:9">
      <c r="C865" s="145"/>
      <c r="D865" s="146" t="s">
        <v>699</v>
      </c>
      <c r="E865" s="147"/>
      <c r="F865" s="148"/>
      <c r="G865" s="149"/>
      <c r="H865" s="150">
        <f>E863</f>
        <v>2</v>
      </c>
      <c r="I865" s="113" t="s">
        <v>984</v>
      </c>
    </row>
    <row r="867" spans="3:9" ht="30">
      <c r="C867" s="105" t="s">
        <v>525</v>
      </c>
      <c r="D867" s="105" t="s">
        <v>526</v>
      </c>
      <c r="E867" s="106" t="s">
        <v>697</v>
      </c>
      <c r="F867" s="105" t="s">
        <v>710</v>
      </c>
      <c r="G867" s="106" t="s">
        <v>711</v>
      </c>
      <c r="H867" s="105" t="s">
        <v>712</v>
      </c>
      <c r="I867" s="107" t="s">
        <v>713</v>
      </c>
    </row>
    <row r="868" spans="3:9" ht="36.75">
      <c r="C868" s="13" t="s">
        <v>1046</v>
      </c>
      <c r="D868" s="109" t="s">
        <v>1047</v>
      </c>
      <c r="E868" s="6">
        <f>2+3</f>
        <v>5</v>
      </c>
      <c r="F868" s="110"/>
      <c r="G868" s="82"/>
      <c r="H868" s="111"/>
      <c r="I868" s="110"/>
    </row>
    <row r="869" spans="3:9">
      <c r="C869" s="143" t="s">
        <v>1048</v>
      </c>
      <c r="D869" s="144"/>
      <c r="E869" s="6"/>
      <c r="F869" s="111"/>
      <c r="G869" s="6"/>
      <c r="H869" s="4"/>
      <c r="I869" s="112"/>
    </row>
    <row r="870" spans="3:9">
      <c r="C870" s="145"/>
      <c r="D870" s="146" t="s">
        <v>699</v>
      </c>
      <c r="E870" s="147"/>
      <c r="F870" s="148"/>
      <c r="G870" s="149"/>
      <c r="H870" s="150">
        <f>E868</f>
        <v>5</v>
      </c>
      <c r="I870" s="113" t="s">
        <v>984</v>
      </c>
    </row>
    <row r="872" spans="3:9" ht="30">
      <c r="C872" s="105" t="s">
        <v>525</v>
      </c>
      <c r="D872" s="105" t="s">
        <v>526</v>
      </c>
      <c r="E872" s="106" t="s">
        <v>697</v>
      </c>
      <c r="F872" s="105" t="s">
        <v>710</v>
      </c>
      <c r="G872" s="106" t="s">
        <v>711</v>
      </c>
      <c r="H872" s="105" t="s">
        <v>712</v>
      </c>
      <c r="I872" s="107" t="s">
        <v>713</v>
      </c>
    </row>
    <row r="873" spans="3:9" ht="36.75">
      <c r="C873" s="13" t="s">
        <v>1049</v>
      </c>
      <c r="D873" s="109" t="s">
        <v>285</v>
      </c>
      <c r="E873" s="6">
        <f>15+5</f>
        <v>20</v>
      </c>
      <c r="F873" s="110"/>
      <c r="G873" s="82"/>
      <c r="H873" s="111"/>
      <c r="I873" s="110"/>
    </row>
    <row r="874" spans="3:9">
      <c r="C874" s="143" t="s">
        <v>1050</v>
      </c>
      <c r="D874" s="144"/>
      <c r="E874" s="6"/>
      <c r="F874" s="111"/>
      <c r="G874" s="6"/>
      <c r="H874" s="4"/>
      <c r="I874" s="112"/>
    </row>
    <row r="875" spans="3:9">
      <c r="C875" s="145"/>
      <c r="D875" s="146" t="s">
        <v>699</v>
      </c>
      <c r="E875" s="147"/>
      <c r="F875" s="148"/>
      <c r="G875" s="149"/>
      <c r="H875" s="150">
        <f>E873</f>
        <v>20</v>
      </c>
      <c r="I875" s="113" t="s">
        <v>984</v>
      </c>
    </row>
    <row r="876" spans="3:9">
      <c r="C876" s="124"/>
      <c r="D876" s="104"/>
      <c r="E876" s="125"/>
      <c r="F876" s="126"/>
      <c r="G876" s="125"/>
      <c r="H876" s="127"/>
      <c r="I876" s="104"/>
    </row>
    <row r="877" spans="3:9" ht="30">
      <c r="C877" s="105" t="s">
        <v>525</v>
      </c>
      <c r="D877" s="105" t="s">
        <v>526</v>
      </c>
      <c r="E877" s="106" t="s">
        <v>697</v>
      </c>
      <c r="F877" s="105" t="s">
        <v>710</v>
      </c>
      <c r="G877" s="106" t="s">
        <v>711</v>
      </c>
      <c r="H877" s="105" t="s">
        <v>712</v>
      </c>
      <c r="I877" s="107" t="s">
        <v>713</v>
      </c>
    </row>
    <row r="878" spans="3:9" ht="36">
      <c r="C878" s="13" t="s">
        <v>1051</v>
      </c>
      <c r="D878" s="118" t="s">
        <v>287</v>
      </c>
      <c r="E878" s="6">
        <f>8+18</f>
        <v>26</v>
      </c>
      <c r="F878" s="110"/>
      <c r="G878" s="82"/>
      <c r="H878" s="111"/>
      <c r="I878" s="110"/>
    </row>
    <row r="879" spans="3:9">
      <c r="C879" s="13" t="s">
        <v>1052</v>
      </c>
      <c r="D879" s="5"/>
      <c r="E879" s="6"/>
      <c r="F879" s="111"/>
      <c r="G879" s="6"/>
      <c r="H879" s="4"/>
      <c r="I879" s="112"/>
    </row>
    <row r="880" spans="3:9">
      <c r="C880" s="72"/>
      <c r="D880" s="113" t="s">
        <v>699</v>
      </c>
      <c r="E880" s="114"/>
      <c r="F880" s="115"/>
      <c r="G880" s="114"/>
      <c r="H880" s="116">
        <f>E878</f>
        <v>26</v>
      </c>
      <c r="I880" s="113" t="s">
        <v>984</v>
      </c>
    </row>
    <row r="881" spans="3:9">
      <c r="C881" s="124"/>
      <c r="D881" s="104"/>
      <c r="E881" s="125"/>
      <c r="F881" s="126"/>
      <c r="G881" s="125"/>
      <c r="H881" s="127"/>
      <c r="I881" s="104"/>
    </row>
    <row r="882" spans="3:9" ht="30">
      <c r="C882" s="105" t="s">
        <v>525</v>
      </c>
      <c r="D882" s="105" t="s">
        <v>526</v>
      </c>
      <c r="E882" s="106" t="s">
        <v>697</v>
      </c>
      <c r="F882" s="105" t="s">
        <v>710</v>
      </c>
      <c r="G882" s="106" t="s">
        <v>711</v>
      </c>
      <c r="H882" s="105" t="s">
        <v>712</v>
      </c>
      <c r="I882" s="107" t="s">
        <v>713</v>
      </c>
    </row>
    <row r="883" spans="3:9" ht="36.75">
      <c r="C883" s="13" t="s">
        <v>1053</v>
      </c>
      <c r="D883" s="109" t="s">
        <v>289</v>
      </c>
      <c r="E883" s="6">
        <f>5+2+3</f>
        <v>10</v>
      </c>
      <c r="F883" s="110"/>
      <c r="G883" s="82"/>
      <c r="H883" s="111"/>
      <c r="I883" s="110"/>
    </row>
    <row r="884" spans="3:9">
      <c r="C884" s="13" t="s">
        <v>1054</v>
      </c>
      <c r="D884" s="5"/>
      <c r="E884" s="6"/>
      <c r="F884" s="111"/>
      <c r="G884" s="6"/>
      <c r="H884" s="4"/>
      <c r="I884" s="112"/>
    </row>
    <row r="885" spans="3:9">
      <c r="C885" s="72"/>
      <c r="D885" s="113" t="s">
        <v>699</v>
      </c>
      <c r="E885" s="114"/>
      <c r="F885" s="115"/>
      <c r="G885" s="114"/>
      <c r="H885" s="116">
        <f>E883</f>
        <v>10</v>
      </c>
      <c r="I885" s="113" t="s">
        <v>984</v>
      </c>
    </row>
    <row r="886" spans="3:9">
      <c r="C886" s="124"/>
      <c r="D886" s="104"/>
      <c r="E886" s="125"/>
      <c r="F886" s="126"/>
      <c r="G886" s="125"/>
      <c r="H886" s="127"/>
      <c r="I886" s="104"/>
    </row>
    <row r="887" spans="3:9" ht="30">
      <c r="C887" s="105" t="s">
        <v>525</v>
      </c>
      <c r="D887" s="105" t="s">
        <v>526</v>
      </c>
      <c r="E887" s="106" t="s">
        <v>697</v>
      </c>
      <c r="F887" s="105" t="s">
        <v>710</v>
      </c>
      <c r="G887" s="106" t="s">
        <v>711</v>
      </c>
      <c r="H887" s="105" t="s">
        <v>712</v>
      </c>
      <c r="I887" s="107" t="s">
        <v>713</v>
      </c>
    </row>
    <row r="888" spans="3:9" ht="36.75">
      <c r="C888" s="13" t="s">
        <v>1055</v>
      </c>
      <c r="D888" s="109" t="s">
        <v>291</v>
      </c>
      <c r="E888" s="6">
        <v>3</v>
      </c>
      <c r="F888" s="110"/>
      <c r="G888" s="82"/>
      <c r="H888" s="111"/>
      <c r="I888" s="110"/>
    </row>
    <row r="889" spans="3:9">
      <c r="C889" s="13" t="s">
        <v>1056</v>
      </c>
      <c r="D889" s="5"/>
      <c r="E889" s="6"/>
      <c r="F889" s="111"/>
      <c r="G889" s="6"/>
      <c r="H889" s="4"/>
      <c r="I889" s="112"/>
    </row>
    <row r="890" spans="3:9">
      <c r="C890" s="72"/>
      <c r="D890" s="113" t="s">
        <v>699</v>
      </c>
      <c r="E890" s="114"/>
      <c r="F890" s="115"/>
      <c r="G890" s="114"/>
      <c r="H890" s="116">
        <f>E888</f>
        <v>3</v>
      </c>
      <c r="I890" s="113" t="s">
        <v>984</v>
      </c>
    </row>
    <row r="891" spans="3:9">
      <c r="C891" s="124"/>
      <c r="D891" s="104"/>
      <c r="E891" s="125"/>
      <c r="F891" s="126"/>
      <c r="G891" s="125"/>
      <c r="H891" s="127"/>
      <c r="I891" s="104"/>
    </row>
    <row r="892" spans="3:9" ht="30">
      <c r="C892" s="105" t="s">
        <v>525</v>
      </c>
      <c r="D892" s="105" t="s">
        <v>526</v>
      </c>
      <c r="E892" s="106" t="s">
        <v>697</v>
      </c>
      <c r="F892" s="105" t="s">
        <v>710</v>
      </c>
      <c r="G892" s="106" t="s">
        <v>711</v>
      </c>
      <c r="H892" s="105" t="s">
        <v>712</v>
      </c>
      <c r="I892" s="107" t="s">
        <v>713</v>
      </c>
    </row>
    <row r="893" spans="3:9" ht="36.75">
      <c r="C893" s="13" t="s">
        <v>1057</v>
      </c>
      <c r="D893" s="109" t="s">
        <v>293</v>
      </c>
      <c r="E893" s="6">
        <v>3</v>
      </c>
      <c r="F893" s="110"/>
      <c r="G893" s="82"/>
      <c r="H893" s="111"/>
      <c r="I893" s="110"/>
    </row>
    <row r="894" spans="3:9">
      <c r="C894" s="143" t="s">
        <v>1058</v>
      </c>
      <c r="D894" s="144"/>
      <c r="E894" s="6"/>
      <c r="F894" s="111"/>
      <c r="G894" s="6"/>
      <c r="H894" s="4"/>
      <c r="I894" s="112"/>
    </row>
    <row r="895" spans="3:9">
      <c r="C895" s="145"/>
      <c r="D895" s="146" t="s">
        <v>699</v>
      </c>
      <c r="E895" s="147"/>
      <c r="F895" s="148"/>
      <c r="G895" s="149"/>
      <c r="H895" s="150">
        <f>E893</f>
        <v>3</v>
      </c>
      <c r="I895" s="113" t="s">
        <v>984</v>
      </c>
    </row>
    <row r="897" spans="3:9" ht="30">
      <c r="C897" s="105" t="s">
        <v>525</v>
      </c>
      <c r="D897" s="105" t="s">
        <v>526</v>
      </c>
      <c r="E897" s="106" t="s">
        <v>697</v>
      </c>
      <c r="F897" s="105" t="s">
        <v>710</v>
      </c>
      <c r="G897" s="106" t="s">
        <v>711</v>
      </c>
      <c r="H897" s="105" t="s">
        <v>712</v>
      </c>
      <c r="I897" s="107" t="s">
        <v>713</v>
      </c>
    </row>
    <row r="898" spans="3:9" ht="36.75">
      <c r="C898" s="13" t="s">
        <v>1059</v>
      </c>
      <c r="D898" s="109" t="s">
        <v>295</v>
      </c>
      <c r="E898" s="6">
        <v>33</v>
      </c>
      <c r="F898" s="110"/>
      <c r="G898" s="82"/>
      <c r="H898" s="111"/>
      <c r="I898" s="110"/>
    </row>
    <row r="899" spans="3:9">
      <c r="C899" s="143" t="s">
        <v>1060</v>
      </c>
      <c r="D899" s="144"/>
      <c r="E899" s="6"/>
      <c r="F899" s="111"/>
      <c r="G899" s="6"/>
      <c r="H899" s="4"/>
      <c r="I899" s="112"/>
    </row>
    <row r="900" spans="3:9">
      <c r="C900" s="145"/>
      <c r="D900" s="146" t="s">
        <v>699</v>
      </c>
      <c r="E900" s="147"/>
      <c r="F900" s="148"/>
      <c r="G900" s="149"/>
      <c r="H900" s="150">
        <f>E898</f>
        <v>33</v>
      </c>
      <c r="I900" s="113" t="s">
        <v>984</v>
      </c>
    </row>
    <row r="902" spans="3:9" ht="30">
      <c r="C902" s="105" t="s">
        <v>525</v>
      </c>
      <c r="D902" s="105" t="s">
        <v>526</v>
      </c>
      <c r="E902" s="106" t="s">
        <v>697</v>
      </c>
      <c r="F902" s="105" t="s">
        <v>710</v>
      </c>
      <c r="G902" s="106" t="s">
        <v>711</v>
      </c>
      <c r="H902" s="105" t="s">
        <v>712</v>
      </c>
      <c r="I902" s="107" t="s">
        <v>713</v>
      </c>
    </row>
    <row r="903" spans="3:9" ht="36.75">
      <c r="C903" s="13" t="s">
        <v>1061</v>
      </c>
      <c r="D903" s="109" t="s">
        <v>297</v>
      </c>
      <c r="E903" s="6">
        <v>109</v>
      </c>
      <c r="F903" s="110"/>
      <c r="G903" s="82"/>
      <c r="H903" s="111"/>
      <c r="I903" s="110"/>
    </row>
    <row r="904" spans="3:9">
      <c r="C904" s="143" t="s">
        <v>1062</v>
      </c>
      <c r="D904" s="144"/>
      <c r="E904" s="6"/>
      <c r="F904" s="111"/>
      <c r="G904" s="6"/>
      <c r="H904" s="4"/>
      <c r="I904" s="112"/>
    </row>
    <row r="905" spans="3:9">
      <c r="C905" s="145"/>
      <c r="D905" s="146" t="s">
        <v>699</v>
      </c>
      <c r="E905" s="147"/>
      <c r="F905" s="148"/>
      <c r="G905" s="149"/>
      <c r="H905" s="150">
        <f>E903</f>
        <v>109</v>
      </c>
      <c r="I905" s="113" t="s">
        <v>984</v>
      </c>
    </row>
    <row r="907" spans="3:9" ht="30">
      <c r="C907" s="105" t="s">
        <v>525</v>
      </c>
      <c r="D907" s="105" t="s">
        <v>526</v>
      </c>
      <c r="E907" s="106" t="s">
        <v>697</v>
      </c>
      <c r="F907" s="105" t="s">
        <v>710</v>
      </c>
      <c r="G907" s="106" t="s">
        <v>711</v>
      </c>
      <c r="H907" s="105" t="s">
        <v>712</v>
      </c>
      <c r="I907" s="107" t="s">
        <v>713</v>
      </c>
    </row>
    <row r="908" spans="3:9" ht="36.75">
      <c r="C908" s="13" t="s">
        <v>1063</v>
      </c>
      <c r="D908" s="109" t="s">
        <v>299</v>
      </c>
      <c r="E908" s="6">
        <f>9+20</f>
        <v>29</v>
      </c>
      <c r="F908" s="110"/>
      <c r="G908" s="82"/>
      <c r="H908" s="111"/>
      <c r="I908" s="110"/>
    </row>
    <row r="909" spans="3:9">
      <c r="C909" s="143" t="s">
        <v>1064</v>
      </c>
      <c r="D909" s="144"/>
      <c r="E909" s="6"/>
      <c r="F909" s="111"/>
      <c r="G909" s="6"/>
      <c r="H909" s="4"/>
      <c r="I909" s="112"/>
    </row>
    <row r="910" spans="3:9">
      <c r="C910" s="145"/>
      <c r="D910" s="146" t="s">
        <v>699</v>
      </c>
      <c r="E910" s="147"/>
      <c r="F910" s="148"/>
      <c r="G910" s="149"/>
      <c r="H910" s="150">
        <f>E908</f>
        <v>29</v>
      </c>
      <c r="I910" s="113" t="s">
        <v>984</v>
      </c>
    </row>
    <row r="912" spans="3:9" ht="30">
      <c r="C912" s="105" t="s">
        <v>525</v>
      </c>
      <c r="D912" s="105" t="s">
        <v>526</v>
      </c>
      <c r="E912" s="106" t="s">
        <v>697</v>
      </c>
      <c r="F912" s="105" t="s">
        <v>710</v>
      </c>
      <c r="G912" s="106" t="s">
        <v>711</v>
      </c>
      <c r="H912" s="105" t="s">
        <v>712</v>
      </c>
      <c r="I912" s="107" t="s">
        <v>713</v>
      </c>
    </row>
    <row r="913" spans="3:9" ht="36.75">
      <c r="C913" s="13" t="s">
        <v>1065</v>
      </c>
      <c r="D913" s="109" t="s">
        <v>301</v>
      </c>
      <c r="E913" s="6">
        <v>42</v>
      </c>
      <c r="F913" s="110"/>
      <c r="G913" s="82"/>
      <c r="H913" s="111"/>
      <c r="I913" s="110"/>
    </row>
    <row r="914" spans="3:9">
      <c r="C914" s="143" t="s">
        <v>1066</v>
      </c>
      <c r="D914" s="144"/>
      <c r="E914" s="6"/>
      <c r="F914" s="111"/>
      <c r="G914" s="6"/>
      <c r="H914" s="4"/>
      <c r="I914" s="112"/>
    </row>
    <row r="915" spans="3:9">
      <c r="C915" s="145"/>
      <c r="D915" s="146" t="s">
        <v>699</v>
      </c>
      <c r="E915" s="147"/>
      <c r="F915" s="148"/>
      <c r="G915" s="149"/>
      <c r="H915" s="150">
        <f>E913</f>
        <v>42</v>
      </c>
      <c r="I915" s="113" t="s">
        <v>984</v>
      </c>
    </row>
    <row r="917" spans="3:9" ht="30">
      <c r="C917" s="105" t="s">
        <v>525</v>
      </c>
      <c r="D917" s="105" t="s">
        <v>526</v>
      </c>
      <c r="E917" s="106" t="s">
        <v>697</v>
      </c>
      <c r="F917" s="105" t="s">
        <v>710</v>
      </c>
      <c r="G917" s="106" t="s">
        <v>711</v>
      </c>
      <c r="H917" s="105" t="s">
        <v>712</v>
      </c>
      <c r="I917" s="107" t="s">
        <v>713</v>
      </c>
    </row>
    <row r="918" spans="3:9" ht="36.75">
      <c r="C918" s="13" t="s">
        <v>1067</v>
      </c>
      <c r="D918" s="109" t="s">
        <v>303</v>
      </c>
      <c r="E918" s="6">
        <v>42</v>
      </c>
      <c r="F918" s="110"/>
      <c r="G918" s="82"/>
      <c r="H918" s="111"/>
      <c r="I918" s="110"/>
    </row>
    <row r="919" spans="3:9">
      <c r="C919" s="143" t="s">
        <v>1068</v>
      </c>
      <c r="D919" s="144"/>
      <c r="E919" s="6"/>
      <c r="F919" s="111"/>
      <c r="G919" s="6"/>
      <c r="H919" s="4"/>
      <c r="I919" s="112"/>
    </row>
    <row r="920" spans="3:9">
      <c r="C920" s="145"/>
      <c r="D920" s="146" t="s">
        <v>699</v>
      </c>
      <c r="E920" s="147"/>
      <c r="F920" s="148"/>
      <c r="G920" s="149"/>
      <c r="H920" s="150">
        <f>E918</f>
        <v>42</v>
      </c>
      <c r="I920" s="113" t="s">
        <v>984</v>
      </c>
    </row>
    <row r="922" spans="3:9" ht="30">
      <c r="C922" s="105" t="s">
        <v>525</v>
      </c>
      <c r="D922" s="105" t="s">
        <v>526</v>
      </c>
      <c r="E922" s="106" t="s">
        <v>697</v>
      </c>
      <c r="F922" s="105" t="s">
        <v>710</v>
      </c>
      <c r="G922" s="106" t="s">
        <v>711</v>
      </c>
      <c r="H922" s="105" t="s">
        <v>712</v>
      </c>
      <c r="I922" s="107" t="s">
        <v>713</v>
      </c>
    </row>
    <row r="923" spans="3:9" ht="48.75">
      <c r="C923" s="13" t="s">
        <v>1069</v>
      </c>
      <c r="D923" s="109" t="s">
        <v>1070</v>
      </c>
      <c r="E923" s="6">
        <v>2</v>
      </c>
      <c r="F923" s="110"/>
      <c r="G923" s="82"/>
      <c r="H923" s="111"/>
      <c r="I923" s="110"/>
    </row>
    <row r="924" spans="3:9">
      <c r="C924" s="143" t="s">
        <v>1071</v>
      </c>
      <c r="D924" s="144"/>
      <c r="E924" s="6"/>
      <c r="F924" s="111"/>
      <c r="G924" s="6"/>
      <c r="H924" s="4"/>
      <c r="I924" s="112"/>
    </row>
    <row r="925" spans="3:9">
      <c r="C925" s="145"/>
      <c r="D925" s="146" t="s">
        <v>699</v>
      </c>
      <c r="E925" s="147"/>
      <c r="F925" s="148"/>
      <c r="G925" s="149"/>
      <c r="H925" s="150">
        <f>E923</f>
        <v>2</v>
      </c>
      <c r="I925" s="113" t="s">
        <v>984</v>
      </c>
    </row>
    <row r="927" spans="3:9" ht="30">
      <c r="C927" s="105" t="s">
        <v>525</v>
      </c>
      <c r="D927" s="105" t="s">
        <v>526</v>
      </c>
      <c r="E927" s="106" t="s">
        <v>697</v>
      </c>
      <c r="F927" s="105" t="s">
        <v>710</v>
      </c>
      <c r="G927" s="106" t="s">
        <v>711</v>
      </c>
      <c r="H927" s="105" t="s">
        <v>712</v>
      </c>
      <c r="I927" s="107" t="s">
        <v>713</v>
      </c>
    </row>
    <row r="928" spans="3:9" ht="24.75">
      <c r="C928" s="13" t="s">
        <v>1072</v>
      </c>
      <c r="D928" s="109" t="s">
        <v>308</v>
      </c>
      <c r="E928" s="6">
        <v>109</v>
      </c>
      <c r="F928" s="110"/>
      <c r="G928" s="82"/>
      <c r="H928" s="111"/>
      <c r="I928" s="110"/>
    </row>
    <row r="929" spans="3:9">
      <c r="C929" s="143" t="s">
        <v>1073</v>
      </c>
      <c r="D929" s="144"/>
      <c r="E929" s="6"/>
      <c r="F929" s="111"/>
      <c r="G929" s="6"/>
      <c r="H929" s="4"/>
      <c r="I929" s="112"/>
    </row>
    <row r="930" spans="3:9">
      <c r="C930" s="145"/>
      <c r="D930" s="146" t="s">
        <v>699</v>
      </c>
      <c r="E930" s="147"/>
      <c r="F930" s="148"/>
      <c r="G930" s="149"/>
      <c r="H930" s="150">
        <f>E928</f>
        <v>109</v>
      </c>
      <c r="I930" s="113" t="s">
        <v>984</v>
      </c>
    </row>
    <row r="932" spans="3:9" ht="30">
      <c r="C932" s="105" t="s">
        <v>525</v>
      </c>
      <c r="D932" s="105" t="s">
        <v>526</v>
      </c>
      <c r="E932" s="106" t="s">
        <v>697</v>
      </c>
      <c r="F932" s="105" t="s">
        <v>710</v>
      </c>
      <c r="G932" s="106" t="s">
        <v>711</v>
      </c>
      <c r="H932" s="105" t="s">
        <v>712</v>
      </c>
      <c r="I932" s="107" t="s">
        <v>713</v>
      </c>
    </row>
    <row r="933" spans="3:9" ht="48.75">
      <c r="C933" s="13" t="s">
        <v>1074</v>
      </c>
      <c r="D933" s="109" t="s">
        <v>310</v>
      </c>
      <c r="E933" s="6"/>
      <c r="F933" s="110">
        <v>4852.5</v>
      </c>
      <c r="G933" s="82"/>
      <c r="H933" s="111"/>
      <c r="I933" s="110"/>
    </row>
    <row r="934" spans="3:9">
      <c r="C934" s="143" t="s">
        <v>1075</v>
      </c>
      <c r="D934" s="144"/>
      <c r="E934" s="6"/>
      <c r="F934" s="111"/>
      <c r="G934" s="6"/>
      <c r="H934" s="4"/>
      <c r="I934" s="112"/>
    </row>
    <row r="935" spans="3:9">
      <c r="C935" s="145"/>
      <c r="D935" s="146" t="s">
        <v>699</v>
      </c>
      <c r="E935" s="147"/>
      <c r="F935" s="148"/>
      <c r="G935" s="149"/>
      <c r="H935" s="150">
        <f>F933</f>
        <v>4852.5</v>
      </c>
      <c r="I935" s="113" t="s">
        <v>263</v>
      </c>
    </row>
    <row r="937" spans="3:9" ht="30">
      <c r="C937" s="105" t="s">
        <v>525</v>
      </c>
      <c r="D937" s="105" t="s">
        <v>526</v>
      </c>
      <c r="E937" s="106" t="s">
        <v>697</v>
      </c>
      <c r="F937" s="105" t="s">
        <v>710</v>
      </c>
      <c r="G937" s="106" t="s">
        <v>711</v>
      </c>
      <c r="H937" s="105" t="s">
        <v>712</v>
      </c>
      <c r="I937" s="107" t="s">
        <v>713</v>
      </c>
    </row>
    <row r="938" spans="3:9" ht="48.75">
      <c r="C938" s="13" t="s">
        <v>1076</v>
      </c>
      <c r="D938" s="109" t="s">
        <v>312</v>
      </c>
      <c r="E938" s="6"/>
      <c r="F938" s="110">
        <v>1046</v>
      </c>
      <c r="G938" s="82"/>
      <c r="H938" s="111"/>
      <c r="I938" s="110"/>
    </row>
    <row r="939" spans="3:9">
      <c r="C939" s="143" t="s">
        <v>1077</v>
      </c>
      <c r="D939" s="144"/>
      <c r="E939" s="6"/>
      <c r="F939" s="111"/>
      <c r="G939" s="6"/>
      <c r="H939" s="4"/>
      <c r="I939" s="112"/>
    </row>
    <row r="940" spans="3:9">
      <c r="C940" s="145"/>
      <c r="D940" s="146" t="s">
        <v>699</v>
      </c>
      <c r="E940" s="147"/>
      <c r="F940" s="148"/>
      <c r="G940" s="149"/>
      <c r="H940" s="150">
        <f>F938</f>
        <v>1046</v>
      </c>
      <c r="I940" s="113" t="s">
        <v>263</v>
      </c>
    </row>
    <row r="942" spans="3:9" ht="30">
      <c r="C942" s="105" t="s">
        <v>525</v>
      </c>
      <c r="D942" s="105" t="s">
        <v>526</v>
      </c>
      <c r="E942" s="106" t="s">
        <v>697</v>
      </c>
      <c r="F942" s="105" t="s">
        <v>710</v>
      </c>
      <c r="G942" s="106" t="s">
        <v>711</v>
      </c>
      <c r="H942" s="105" t="s">
        <v>712</v>
      </c>
      <c r="I942" s="107" t="s">
        <v>713</v>
      </c>
    </row>
    <row r="943" spans="3:9" ht="48.75">
      <c r="C943" s="13" t="s">
        <v>1078</v>
      </c>
      <c r="D943" s="109" t="s">
        <v>314</v>
      </c>
      <c r="E943" s="6"/>
      <c r="F943" s="110">
        <v>300</v>
      </c>
      <c r="G943" s="82"/>
      <c r="H943" s="111"/>
      <c r="I943" s="110"/>
    </row>
    <row r="944" spans="3:9">
      <c r="C944" s="143" t="s">
        <v>1079</v>
      </c>
      <c r="D944" s="144"/>
      <c r="E944" s="6"/>
      <c r="F944" s="111"/>
      <c r="G944" s="6"/>
      <c r="H944" s="4"/>
      <c r="I944" s="112"/>
    </row>
    <row r="945" spans="3:14">
      <c r="C945" s="145"/>
      <c r="D945" s="146" t="s">
        <v>699</v>
      </c>
      <c r="E945" s="147"/>
      <c r="F945" s="148"/>
      <c r="G945" s="149"/>
      <c r="H945" s="150">
        <f>F943</f>
        <v>300</v>
      </c>
      <c r="I945" s="113" t="s">
        <v>263</v>
      </c>
    </row>
    <row r="947" spans="3:14" ht="30">
      <c r="C947" s="105" t="s">
        <v>525</v>
      </c>
      <c r="D947" s="105" t="s">
        <v>526</v>
      </c>
      <c r="E947" s="106" t="s">
        <v>697</v>
      </c>
      <c r="F947" s="105" t="s">
        <v>710</v>
      </c>
      <c r="G947" s="106" t="s">
        <v>711</v>
      </c>
      <c r="H947" s="105" t="s">
        <v>712</v>
      </c>
      <c r="I947" s="107" t="s">
        <v>713</v>
      </c>
    </row>
    <row r="948" spans="3:14" ht="48.75">
      <c r="C948" s="13" t="s">
        <v>1080</v>
      </c>
      <c r="D948" s="109" t="s">
        <v>316</v>
      </c>
      <c r="E948" s="6"/>
      <c r="F948" s="110">
        <v>150</v>
      </c>
      <c r="G948" s="82"/>
      <c r="H948" s="111"/>
      <c r="I948" s="110"/>
    </row>
    <row r="949" spans="3:14">
      <c r="C949" s="143" t="s">
        <v>1081</v>
      </c>
      <c r="D949" s="144"/>
      <c r="E949" s="6"/>
      <c r="F949" s="111"/>
      <c r="G949" s="6"/>
      <c r="H949" s="4"/>
      <c r="I949" s="112"/>
      <c r="M949">
        <f>26.2+3.13+16.2+7.25+12.4+12.4+43.65</f>
        <v>121.23000000000002</v>
      </c>
    </row>
    <row r="950" spans="3:14">
      <c r="C950" s="145"/>
      <c r="D950" s="146" t="s">
        <v>699</v>
      </c>
      <c r="E950" s="147"/>
      <c r="F950" s="148"/>
      <c r="G950" s="149"/>
      <c r="H950" s="150">
        <f>F948</f>
        <v>150</v>
      </c>
      <c r="I950" s="113" t="s">
        <v>263</v>
      </c>
    </row>
    <row r="952" spans="3:14" ht="30">
      <c r="C952" s="105" t="s">
        <v>525</v>
      </c>
      <c r="D952" s="105" t="s">
        <v>526</v>
      </c>
      <c r="E952" s="106" t="s">
        <v>697</v>
      </c>
      <c r="F952" s="105" t="s">
        <v>710</v>
      </c>
      <c r="G952" s="106" t="s">
        <v>711</v>
      </c>
      <c r="H952" s="105" t="s">
        <v>712</v>
      </c>
      <c r="I952" s="107" t="s">
        <v>713</v>
      </c>
    </row>
    <row r="953" spans="3:14" ht="48.75">
      <c r="C953" s="13" t="s">
        <v>1082</v>
      </c>
      <c r="D953" s="109" t="s">
        <v>318</v>
      </c>
      <c r="E953" s="6"/>
      <c r="F953" s="110">
        <v>850</v>
      </c>
      <c r="G953" s="82"/>
      <c r="H953" s="111"/>
      <c r="I953" s="110"/>
    </row>
    <row r="954" spans="3:14">
      <c r="C954" s="143" t="s">
        <v>1083</v>
      </c>
      <c r="D954" s="144"/>
      <c r="E954" s="6"/>
      <c r="F954" s="111"/>
      <c r="G954" s="6"/>
      <c r="H954" s="4"/>
      <c r="I954" s="112"/>
    </row>
    <row r="955" spans="3:14">
      <c r="C955" s="145"/>
      <c r="D955" s="146" t="s">
        <v>699</v>
      </c>
      <c r="E955" s="147"/>
      <c r="F955" s="148"/>
      <c r="G955" s="149"/>
      <c r="H955" s="150">
        <f>F953</f>
        <v>850</v>
      </c>
      <c r="I955" s="113" t="s">
        <v>263</v>
      </c>
    </row>
    <row r="957" spans="3:14" ht="30">
      <c r="C957" s="105" t="s">
        <v>525</v>
      </c>
      <c r="D957" s="105" t="s">
        <v>526</v>
      </c>
      <c r="E957" s="106" t="s">
        <v>697</v>
      </c>
      <c r="F957" s="105" t="s">
        <v>710</v>
      </c>
      <c r="G957" s="106" t="s">
        <v>711</v>
      </c>
      <c r="H957" s="105" t="s">
        <v>712</v>
      </c>
      <c r="I957" s="107" t="s">
        <v>713</v>
      </c>
    </row>
    <row r="958" spans="3:14" ht="36.75">
      <c r="C958" s="13" t="s">
        <v>1084</v>
      </c>
      <c r="D958" s="109" t="s">
        <v>320</v>
      </c>
      <c r="E958" s="6">
        <v>1</v>
      </c>
      <c r="F958" s="110"/>
      <c r="G958" s="82"/>
      <c r="H958" s="111"/>
      <c r="I958" s="110"/>
      <c r="N958" s="68"/>
    </row>
    <row r="959" spans="3:14">
      <c r="C959" s="143" t="s">
        <v>1085</v>
      </c>
      <c r="D959" s="144"/>
      <c r="E959" s="6"/>
      <c r="F959" s="111"/>
      <c r="G959" s="6"/>
      <c r="H959" s="4"/>
      <c r="I959" s="112"/>
    </row>
    <row r="960" spans="3:14">
      <c r="C960" s="145"/>
      <c r="D960" s="146" t="s">
        <v>699</v>
      </c>
      <c r="E960" s="147"/>
      <c r="F960" s="148"/>
      <c r="G960" s="149"/>
      <c r="H960" s="150">
        <f>E958</f>
        <v>1</v>
      </c>
      <c r="I960" s="113" t="s">
        <v>984</v>
      </c>
    </row>
    <row r="962" spans="3:9">
      <c r="C962" s="90">
        <v>15</v>
      </c>
      <c r="D962" s="104" t="s">
        <v>322</v>
      </c>
      <c r="G962" s="1"/>
    </row>
    <row r="964" spans="3:9" ht="30">
      <c r="C964" s="105" t="s">
        <v>525</v>
      </c>
      <c r="D964" s="105" t="s">
        <v>526</v>
      </c>
      <c r="E964" s="106" t="s">
        <v>697</v>
      </c>
      <c r="F964" s="105" t="s">
        <v>710</v>
      </c>
      <c r="G964" s="106" t="s">
        <v>711</v>
      </c>
      <c r="H964" s="105" t="s">
        <v>712</v>
      </c>
      <c r="I964" s="107" t="s">
        <v>713</v>
      </c>
    </row>
    <row r="965" spans="3:9" ht="48">
      <c r="C965" s="13" t="s">
        <v>1086</v>
      </c>
      <c r="D965" s="118" t="s">
        <v>324</v>
      </c>
      <c r="E965" s="6"/>
      <c r="F965" s="110">
        <v>60</v>
      </c>
      <c r="G965" s="82"/>
      <c r="H965" s="111"/>
      <c r="I965" s="110"/>
    </row>
    <row r="966" spans="3:9">
      <c r="C966" s="13" t="s">
        <v>1087</v>
      </c>
      <c r="D966" s="5"/>
      <c r="E966" s="6"/>
      <c r="F966" s="111"/>
      <c r="G966" s="6"/>
      <c r="H966" s="4"/>
      <c r="I966" s="112"/>
    </row>
    <row r="967" spans="3:9">
      <c r="C967" s="72"/>
      <c r="D967" s="113" t="s">
        <v>699</v>
      </c>
      <c r="E967" s="114"/>
      <c r="F967" s="115"/>
      <c r="G967" s="114"/>
      <c r="H967" s="116">
        <f>F965</f>
        <v>60</v>
      </c>
      <c r="I967" s="113" t="s">
        <v>263</v>
      </c>
    </row>
    <row r="969" spans="3:9" ht="30">
      <c r="C969" s="105" t="s">
        <v>525</v>
      </c>
      <c r="D969" s="105" t="s">
        <v>526</v>
      </c>
      <c r="E969" s="106" t="s">
        <v>697</v>
      </c>
      <c r="F969" s="105" t="s">
        <v>710</v>
      </c>
      <c r="G969" s="106" t="s">
        <v>711</v>
      </c>
      <c r="H969" s="105" t="s">
        <v>712</v>
      </c>
      <c r="I969" s="107" t="s">
        <v>713</v>
      </c>
    </row>
    <row r="970" spans="3:9" ht="36.75">
      <c r="C970" s="13" t="s">
        <v>1088</v>
      </c>
      <c r="D970" s="109" t="s">
        <v>326</v>
      </c>
      <c r="E970" s="6"/>
      <c r="F970" s="110">
        <v>60</v>
      </c>
      <c r="G970" s="82"/>
      <c r="H970" s="111"/>
      <c r="I970" s="110"/>
    </row>
    <row r="971" spans="3:9">
      <c r="C971" s="13" t="s">
        <v>1089</v>
      </c>
      <c r="D971" s="5"/>
      <c r="E971" s="6"/>
      <c r="F971" s="111"/>
      <c r="G971" s="6"/>
      <c r="H971" s="4"/>
      <c r="I971" s="112"/>
    </row>
    <row r="972" spans="3:9">
      <c r="C972" s="72"/>
      <c r="D972" s="113" t="s">
        <v>699</v>
      </c>
      <c r="E972" s="114"/>
      <c r="F972" s="115"/>
      <c r="G972" s="114"/>
      <c r="H972" s="116">
        <f>F970</f>
        <v>60</v>
      </c>
      <c r="I972" s="113" t="s">
        <v>263</v>
      </c>
    </row>
    <row r="974" spans="3:9" ht="30">
      <c r="C974" s="105" t="s">
        <v>525</v>
      </c>
      <c r="D974" s="105" t="s">
        <v>526</v>
      </c>
      <c r="E974" s="106" t="s">
        <v>697</v>
      </c>
      <c r="F974" s="105" t="s">
        <v>710</v>
      </c>
      <c r="G974" s="106" t="s">
        <v>711</v>
      </c>
      <c r="H974" s="105" t="s">
        <v>712</v>
      </c>
      <c r="I974" s="107" t="s">
        <v>713</v>
      </c>
    </row>
    <row r="975" spans="3:9" ht="36.75">
      <c r="C975" s="13" t="s">
        <v>1090</v>
      </c>
      <c r="D975" s="109" t="s">
        <v>328</v>
      </c>
      <c r="E975" s="6">
        <v>6</v>
      </c>
      <c r="F975" s="110"/>
      <c r="G975" s="82"/>
      <c r="H975" s="111"/>
      <c r="I975" s="110"/>
    </row>
    <row r="976" spans="3:9">
      <c r="C976" s="13" t="s">
        <v>1091</v>
      </c>
      <c r="D976" s="5"/>
      <c r="E976" s="6"/>
      <c r="F976" s="111"/>
      <c r="G976" s="6"/>
      <c r="H976" s="4"/>
      <c r="I976" s="112"/>
    </row>
    <row r="977" spans="3:9">
      <c r="C977" s="72"/>
      <c r="D977" s="113" t="s">
        <v>699</v>
      </c>
      <c r="E977" s="114"/>
      <c r="F977" s="115"/>
      <c r="G977" s="114"/>
      <c r="H977" s="116">
        <f>E975</f>
        <v>6</v>
      </c>
      <c r="I977" s="113" t="s">
        <v>984</v>
      </c>
    </row>
    <row r="979" spans="3:9" ht="30">
      <c r="C979" s="105" t="s">
        <v>525</v>
      </c>
      <c r="D979" s="105" t="s">
        <v>526</v>
      </c>
      <c r="E979" s="106" t="s">
        <v>697</v>
      </c>
      <c r="F979" s="105" t="s">
        <v>710</v>
      </c>
      <c r="G979" s="106" t="s">
        <v>711</v>
      </c>
      <c r="H979" s="105" t="s">
        <v>712</v>
      </c>
      <c r="I979" s="107" t="s">
        <v>713</v>
      </c>
    </row>
    <row r="980" spans="3:9" ht="60.75">
      <c r="C980" s="13" t="s">
        <v>1092</v>
      </c>
      <c r="D980" s="109" t="s">
        <v>330</v>
      </c>
      <c r="E980" s="6">
        <v>1</v>
      </c>
      <c r="F980" s="110"/>
      <c r="G980" s="82"/>
      <c r="H980" s="111"/>
      <c r="I980" s="110"/>
    </row>
    <row r="981" spans="3:9">
      <c r="C981" s="13" t="s">
        <v>1093</v>
      </c>
      <c r="D981" s="5"/>
      <c r="E981" s="6"/>
      <c r="F981" s="111"/>
      <c r="G981" s="6"/>
      <c r="H981" s="4"/>
      <c r="I981" s="112"/>
    </row>
    <row r="982" spans="3:9">
      <c r="C982" s="72"/>
      <c r="D982" s="113" t="s">
        <v>699</v>
      </c>
      <c r="E982" s="114"/>
      <c r="F982" s="115"/>
      <c r="G982" s="114"/>
      <c r="H982" s="116">
        <f>E980</f>
        <v>1</v>
      </c>
      <c r="I982" s="113" t="s">
        <v>984</v>
      </c>
    </row>
    <row r="984" spans="3:9" ht="30">
      <c r="C984" s="105" t="s">
        <v>525</v>
      </c>
      <c r="D984" s="105" t="s">
        <v>526</v>
      </c>
      <c r="E984" s="106" t="s">
        <v>697</v>
      </c>
      <c r="F984" s="105" t="s">
        <v>710</v>
      </c>
      <c r="G984" s="106" t="s">
        <v>711</v>
      </c>
      <c r="H984" s="105" t="s">
        <v>712</v>
      </c>
      <c r="I984" s="107" t="s">
        <v>713</v>
      </c>
    </row>
    <row r="985" spans="3:9" ht="24.75">
      <c r="C985" s="13" t="s">
        <v>1094</v>
      </c>
      <c r="D985" s="109" t="s">
        <v>332</v>
      </c>
      <c r="E985" s="6">
        <v>2</v>
      </c>
      <c r="F985" s="110"/>
      <c r="G985" s="82"/>
      <c r="H985" s="111"/>
      <c r="I985" s="110"/>
    </row>
    <row r="986" spans="3:9">
      <c r="C986" s="13" t="s">
        <v>1095</v>
      </c>
      <c r="D986" s="5"/>
      <c r="E986" s="6"/>
      <c r="F986" s="111"/>
      <c r="G986" s="6"/>
      <c r="H986" s="4"/>
      <c r="I986" s="112"/>
    </row>
    <row r="987" spans="3:9">
      <c r="C987" s="72"/>
      <c r="D987" s="113" t="s">
        <v>699</v>
      </c>
      <c r="E987" s="114"/>
      <c r="F987" s="115"/>
      <c r="G987" s="114"/>
      <c r="H987" s="116">
        <f>E985</f>
        <v>2</v>
      </c>
      <c r="I987" s="113" t="s">
        <v>984</v>
      </c>
    </row>
    <row r="989" spans="3:9">
      <c r="C989" s="90">
        <v>16</v>
      </c>
      <c r="D989" s="104" t="s">
        <v>334</v>
      </c>
      <c r="G989" s="1"/>
    </row>
    <row r="991" spans="3:9" ht="30">
      <c r="C991" s="105" t="s">
        <v>525</v>
      </c>
      <c r="D991" s="105" t="s">
        <v>526</v>
      </c>
      <c r="E991" s="106" t="s">
        <v>697</v>
      </c>
      <c r="F991" s="105" t="s">
        <v>710</v>
      </c>
      <c r="G991" s="106" t="s">
        <v>711</v>
      </c>
      <c r="H991" s="105" t="s">
        <v>712</v>
      </c>
      <c r="I991" s="107" t="s">
        <v>713</v>
      </c>
    </row>
    <row r="992" spans="3:9" ht="48">
      <c r="C992" s="13" t="s">
        <v>1096</v>
      </c>
      <c r="D992" s="152" t="s">
        <v>337</v>
      </c>
      <c r="E992" s="6">
        <v>1</v>
      </c>
      <c r="F992" s="110"/>
      <c r="G992" s="82"/>
      <c r="H992" s="111"/>
      <c r="I992" s="110"/>
    </row>
    <row r="993" spans="3:9">
      <c r="C993" s="13" t="s">
        <v>1097</v>
      </c>
      <c r="D993" s="5"/>
      <c r="E993" s="6"/>
      <c r="F993" s="111"/>
      <c r="G993" s="6"/>
      <c r="H993" s="4"/>
      <c r="I993" s="112"/>
    </row>
    <row r="994" spans="3:9">
      <c r="C994" s="72"/>
      <c r="D994" s="113" t="s">
        <v>699</v>
      </c>
      <c r="E994" s="114"/>
      <c r="F994" s="115"/>
      <c r="G994" s="114"/>
      <c r="H994" s="116">
        <v>1</v>
      </c>
      <c r="I994" s="113" t="s">
        <v>984</v>
      </c>
    </row>
    <row r="995" spans="3:9">
      <c r="C995" s="124"/>
      <c r="D995" s="104"/>
      <c r="E995" s="125"/>
      <c r="F995" s="126"/>
      <c r="G995" s="125"/>
      <c r="H995" s="127"/>
      <c r="I995" s="104"/>
    </row>
    <row r="996" spans="3:9" ht="30">
      <c r="C996" s="105" t="s">
        <v>525</v>
      </c>
      <c r="D996" s="105" t="s">
        <v>526</v>
      </c>
      <c r="E996" s="106" t="s">
        <v>697</v>
      </c>
      <c r="F996" s="105" t="s">
        <v>710</v>
      </c>
      <c r="G996" s="106" t="s">
        <v>711</v>
      </c>
      <c r="H996" s="105" t="s">
        <v>712</v>
      </c>
      <c r="I996" s="107" t="s">
        <v>713</v>
      </c>
    </row>
    <row r="997" spans="3:9" ht="24">
      <c r="C997" s="13" t="s">
        <v>1098</v>
      </c>
      <c r="D997" s="152" t="s">
        <v>342</v>
      </c>
      <c r="E997" s="6">
        <v>1</v>
      </c>
      <c r="F997" s="110"/>
      <c r="G997" s="82"/>
      <c r="H997" s="111"/>
      <c r="I997" s="110"/>
    </row>
    <row r="998" spans="3:9">
      <c r="C998" s="13" t="s">
        <v>1099</v>
      </c>
      <c r="D998" s="5"/>
      <c r="E998" s="6"/>
      <c r="F998" s="111"/>
      <c r="G998" s="6"/>
      <c r="H998" s="4"/>
      <c r="I998" s="112"/>
    </row>
    <row r="999" spans="3:9">
      <c r="C999" s="72"/>
      <c r="D999" s="113" t="s">
        <v>699</v>
      </c>
      <c r="E999" s="114"/>
      <c r="F999" s="115"/>
      <c r="G999" s="114"/>
      <c r="H999" s="116">
        <f>E997</f>
        <v>1</v>
      </c>
      <c r="I999" s="113" t="s">
        <v>263</v>
      </c>
    </row>
    <row r="1000" spans="3:9">
      <c r="C1000" s="124"/>
      <c r="D1000" s="104"/>
      <c r="E1000" s="125"/>
      <c r="F1000" s="126"/>
      <c r="G1000" s="125"/>
      <c r="H1000" s="127"/>
      <c r="I1000" s="104"/>
    </row>
    <row r="1001" spans="3:9" ht="30">
      <c r="C1001" s="105" t="s">
        <v>525</v>
      </c>
      <c r="D1001" s="105" t="s">
        <v>526</v>
      </c>
      <c r="E1001" s="106" t="s">
        <v>697</v>
      </c>
      <c r="F1001" s="105" t="s">
        <v>710</v>
      </c>
      <c r="G1001" s="106" t="s">
        <v>711</v>
      </c>
      <c r="H1001" s="105" t="s">
        <v>712</v>
      </c>
      <c r="I1001" s="107" t="s">
        <v>713</v>
      </c>
    </row>
    <row r="1002" spans="3:9" ht="48">
      <c r="C1002" s="13" t="s">
        <v>1100</v>
      </c>
      <c r="D1002" s="152" t="s">
        <v>346</v>
      </c>
      <c r="E1002" s="6">
        <v>27</v>
      </c>
      <c r="F1002" s="110"/>
      <c r="G1002" s="82"/>
      <c r="H1002" s="111"/>
      <c r="I1002" s="110"/>
    </row>
    <row r="1003" spans="3:9">
      <c r="C1003" s="13" t="s">
        <v>700</v>
      </c>
      <c r="D1003" s="5"/>
      <c r="E1003" s="6"/>
      <c r="F1003" s="111"/>
      <c r="G1003" s="6"/>
      <c r="H1003" s="4"/>
      <c r="I1003" s="112"/>
    </row>
    <row r="1004" spans="3:9">
      <c r="C1004" s="72"/>
      <c r="D1004" s="113" t="s">
        <v>699</v>
      </c>
      <c r="E1004" s="114"/>
      <c r="F1004" s="115"/>
      <c r="G1004" s="114"/>
      <c r="H1004" s="116">
        <f>F1002</f>
        <v>0</v>
      </c>
      <c r="I1004" s="113" t="s">
        <v>263</v>
      </c>
    </row>
    <row r="1005" spans="3:9">
      <c r="C1005" s="124"/>
      <c r="D1005" s="104"/>
      <c r="E1005" s="125"/>
      <c r="F1005" s="126"/>
      <c r="G1005" s="125"/>
      <c r="H1005" s="127"/>
      <c r="I1005" s="104"/>
    </row>
    <row r="1006" spans="3:9">
      <c r="C1006" s="90">
        <v>17</v>
      </c>
      <c r="D1006" s="104" t="s">
        <v>348</v>
      </c>
      <c r="G1006" s="1"/>
    </row>
    <row r="1008" spans="3:9" ht="30">
      <c r="C1008" s="105" t="s">
        <v>525</v>
      </c>
      <c r="D1008" s="105" t="s">
        <v>526</v>
      </c>
      <c r="E1008" s="106" t="s">
        <v>697</v>
      </c>
      <c r="F1008" s="105" t="s">
        <v>710</v>
      </c>
      <c r="G1008" s="106" t="s">
        <v>711</v>
      </c>
      <c r="H1008" s="105" t="s">
        <v>712</v>
      </c>
      <c r="I1008" s="107" t="s">
        <v>713</v>
      </c>
    </row>
    <row r="1009" spans="3:10">
      <c r="C1009" s="13" t="s">
        <v>1101</v>
      </c>
      <c r="D1009" s="152" t="s">
        <v>351</v>
      </c>
      <c r="E1009" s="6">
        <v>1</v>
      </c>
      <c r="F1009" s="110"/>
      <c r="G1009" s="82"/>
      <c r="H1009" s="111"/>
      <c r="I1009" s="110"/>
    </row>
    <row r="1010" spans="3:10">
      <c r="C1010" s="13" t="s">
        <v>700</v>
      </c>
      <c r="D1010" s="5"/>
      <c r="E1010" s="6"/>
      <c r="F1010" s="111"/>
      <c r="G1010" s="6"/>
      <c r="H1010" s="4"/>
      <c r="I1010" s="112"/>
    </row>
    <row r="1011" spans="3:10">
      <c r="C1011" s="72"/>
      <c r="D1011" s="113" t="s">
        <v>699</v>
      </c>
      <c r="E1011" s="114"/>
      <c r="F1011" s="115"/>
      <c r="G1011" s="114"/>
      <c r="H1011" s="116">
        <f>E1009</f>
        <v>1</v>
      </c>
      <c r="I1011" s="113" t="s">
        <v>343</v>
      </c>
    </row>
    <row r="1012" spans="3:10">
      <c r="C1012" s="124"/>
      <c r="D1012" s="104"/>
      <c r="E1012" s="125"/>
      <c r="F1012" s="126"/>
      <c r="G1012" s="125"/>
      <c r="H1012" s="127"/>
      <c r="I1012" s="104"/>
    </row>
    <row r="1013" spans="3:10" ht="30">
      <c r="C1013" s="90">
        <v>18</v>
      </c>
      <c r="D1013" s="129" t="s">
        <v>353</v>
      </c>
      <c r="G1013" s="1"/>
    </row>
    <row r="1015" spans="3:10" ht="30">
      <c r="C1015" s="105" t="s">
        <v>525</v>
      </c>
      <c r="D1015" s="105" t="s">
        <v>526</v>
      </c>
      <c r="E1015" s="106" t="s">
        <v>697</v>
      </c>
      <c r="F1015" s="105" t="s">
        <v>710</v>
      </c>
      <c r="G1015" s="106" t="s">
        <v>711</v>
      </c>
      <c r="H1015" s="105" t="s">
        <v>712</v>
      </c>
      <c r="I1015" s="107" t="s">
        <v>713</v>
      </c>
    </row>
    <row r="1016" spans="3:10" ht="36.75">
      <c r="C1016" s="13" t="s">
        <v>1102</v>
      </c>
      <c r="D1016" s="109" t="s">
        <v>355</v>
      </c>
      <c r="E1016" s="6">
        <v>10</v>
      </c>
      <c r="F1016" s="110"/>
      <c r="G1016" s="82"/>
      <c r="H1016" s="111"/>
      <c r="I1016" s="110"/>
    </row>
    <row r="1017" spans="3:10">
      <c r="C1017" s="13" t="s">
        <v>1103</v>
      </c>
      <c r="D1017" s="5"/>
      <c r="E1017" s="6"/>
      <c r="F1017" s="111"/>
      <c r="G1017" s="6"/>
      <c r="H1017" s="4"/>
      <c r="I1017" s="112"/>
    </row>
    <row r="1018" spans="3:10">
      <c r="C1018" s="72"/>
      <c r="D1018" s="113" t="s">
        <v>699</v>
      </c>
      <c r="E1018" s="114"/>
      <c r="F1018" s="115"/>
      <c r="G1018" s="114"/>
      <c r="H1018" s="116">
        <f>E1016</f>
        <v>10</v>
      </c>
      <c r="I1018" s="113" t="s">
        <v>984</v>
      </c>
    </row>
    <row r="1020" spans="3:10" ht="30">
      <c r="C1020" s="105" t="s">
        <v>525</v>
      </c>
      <c r="D1020" s="105" t="s">
        <v>526</v>
      </c>
      <c r="E1020" s="106" t="s">
        <v>697</v>
      </c>
      <c r="F1020" s="105" t="s">
        <v>710</v>
      </c>
      <c r="G1020" s="106" t="s">
        <v>711</v>
      </c>
      <c r="H1020" s="105" t="s">
        <v>712</v>
      </c>
      <c r="I1020" s="107" t="s">
        <v>713</v>
      </c>
      <c r="J1020" s="153"/>
    </row>
    <row r="1021" spans="3:10" ht="24.75">
      <c r="C1021" s="13" t="s">
        <v>1104</v>
      </c>
      <c r="D1021" s="109" t="str">
        <f>[6]CCU!C38</f>
        <v>PLACA DE SINALIZACAO DE SEGURANCA, FOTOLUMINESCENTE</v>
      </c>
      <c r="E1021" s="6">
        <v>60</v>
      </c>
      <c r="F1021" s="110"/>
      <c r="G1021" s="82"/>
      <c r="H1021" s="111"/>
      <c r="I1021" s="110"/>
    </row>
    <row r="1022" spans="3:10">
      <c r="C1022" s="13" t="s">
        <v>1105</v>
      </c>
      <c r="D1022" s="5"/>
      <c r="E1022" s="6"/>
      <c r="F1022" s="111"/>
      <c r="G1022" s="6"/>
      <c r="H1022" s="4"/>
      <c r="I1022" s="112"/>
    </row>
    <row r="1023" spans="3:10">
      <c r="C1023" s="72"/>
      <c r="D1023" s="113" t="s">
        <v>699</v>
      </c>
      <c r="E1023" s="114"/>
      <c r="F1023" s="115"/>
      <c r="G1023" s="114"/>
      <c r="H1023" s="116">
        <f>E1021</f>
        <v>60</v>
      </c>
      <c r="I1023" s="113" t="s">
        <v>984</v>
      </c>
    </row>
    <row r="1025" spans="3:9">
      <c r="C1025" s="90">
        <v>19</v>
      </c>
      <c r="D1025" s="129" t="s">
        <v>360</v>
      </c>
      <c r="G1025" s="1"/>
    </row>
    <row r="1027" spans="3:9" ht="30">
      <c r="C1027" s="105" t="s">
        <v>525</v>
      </c>
      <c r="D1027" s="105" t="s">
        <v>526</v>
      </c>
      <c r="E1027" s="106" t="s">
        <v>697</v>
      </c>
      <c r="F1027" s="105" t="s">
        <v>710</v>
      </c>
      <c r="G1027" s="106" t="s">
        <v>711</v>
      </c>
      <c r="H1027" s="105" t="s">
        <v>712</v>
      </c>
      <c r="I1027" s="107" t="s">
        <v>713</v>
      </c>
    </row>
    <row r="1028" spans="3:9" ht="60.75">
      <c r="C1028" s="13" t="s">
        <v>1106</v>
      </c>
      <c r="D1028" s="109" t="s">
        <v>1107</v>
      </c>
      <c r="E1028" s="6"/>
      <c r="F1028" s="110">
        <v>136</v>
      </c>
      <c r="G1028" s="82"/>
      <c r="H1028" s="111"/>
      <c r="I1028" s="110"/>
    </row>
    <row r="1029" spans="3:9">
      <c r="C1029" s="13" t="s">
        <v>1108</v>
      </c>
      <c r="D1029" s="5"/>
      <c r="E1029" s="6"/>
      <c r="F1029" s="111"/>
      <c r="G1029" s="6"/>
      <c r="H1029" s="4"/>
      <c r="I1029" s="112"/>
    </row>
    <row r="1030" spans="3:9">
      <c r="C1030" s="72"/>
      <c r="D1030" s="113" t="s">
        <v>699</v>
      </c>
      <c r="E1030" s="114"/>
      <c r="F1030" s="115"/>
      <c r="G1030" s="114"/>
      <c r="H1030" s="116">
        <f>F1028</f>
        <v>136</v>
      </c>
      <c r="I1030" s="113" t="s">
        <v>263</v>
      </c>
    </row>
    <row r="1032" spans="3:9" ht="30">
      <c r="C1032" s="105" t="s">
        <v>525</v>
      </c>
      <c r="D1032" s="105" t="s">
        <v>526</v>
      </c>
      <c r="E1032" s="106" t="s">
        <v>697</v>
      </c>
      <c r="F1032" s="105" t="s">
        <v>710</v>
      </c>
      <c r="G1032" s="106" t="s">
        <v>711</v>
      </c>
      <c r="H1032" s="105" t="s">
        <v>712</v>
      </c>
      <c r="I1032" s="107" t="s">
        <v>713</v>
      </c>
    </row>
    <row r="1033" spans="3:9" ht="60">
      <c r="C1033" s="13" t="s">
        <v>1109</v>
      </c>
      <c r="D1033" s="118" t="s">
        <v>1110</v>
      </c>
      <c r="E1033" s="6"/>
      <c r="F1033" s="110">
        <v>46</v>
      </c>
      <c r="G1033" s="82"/>
      <c r="H1033" s="111"/>
      <c r="I1033" s="110"/>
    </row>
    <row r="1034" spans="3:9">
      <c r="C1034" s="13" t="s">
        <v>1111</v>
      </c>
      <c r="D1034" s="5"/>
      <c r="E1034" s="6"/>
      <c r="F1034" s="111"/>
      <c r="G1034" s="6"/>
      <c r="H1034" s="4"/>
      <c r="I1034" s="112"/>
    </row>
    <row r="1035" spans="3:9">
      <c r="C1035" s="72"/>
      <c r="D1035" s="113" t="s">
        <v>699</v>
      </c>
      <c r="E1035" s="114"/>
      <c r="F1035" s="115"/>
      <c r="G1035" s="114"/>
      <c r="H1035" s="116">
        <f>F1033</f>
        <v>46</v>
      </c>
      <c r="I1035" s="113" t="s">
        <v>263</v>
      </c>
    </row>
    <row r="1037" spans="3:9" ht="30">
      <c r="C1037" s="105" t="s">
        <v>525</v>
      </c>
      <c r="D1037" s="105" t="s">
        <v>526</v>
      </c>
      <c r="E1037" s="106" t="s">
        <v>697</v>
      </c>
      <c r="F1037" s="105" t="s">
        <v>710</v>
      </c>
      <c r="G1037" s="106" t="s">
        <v>711</v>
      </c>
      <c r="H1037" s="105" t="s">
        <v>712</v>
      </c>
      <c r="I1037" s="107" t="s">
        <v>713</v>
      </c>
    </row>
    <row r="1038" spans="3:9" ht="60.75">
      <c r="C1038" s="13" t="s">
        <v>1112</v>
      </c>
      <c r="D1038" s="109" t="s">
        <v>1113</v>
      </c>
      <c r="E1038" s="6"/>
      <c r="F1038" s="110">
        <v>27.71</v>
      </c>
      <c r="G1038" s="82"/>
      <c r="H1038" s="111"/>
      <c r="I1038" s="110"/>
    </row>
    <row r="1039" spans="3:9">
      <c r="C1039" s="13" t="s">
        <v>1114</v>
      </c>
      <c r="D1039" s="5"/>
      <c r="E1039" s="6"/>
      <c r="F1039" s="111"/>
      <c r="G1039" s="6"/>
      <c r="H1039" s="4"/>
      <c r="I1039" s="112"/>
    </row>
    <row r="1040" spans="3:9">
      <c r="C1040" s="72"/>
      <c r="D1040" s="113" t="s">
        <v>699</v>
      </c>
      <c r="E1040" s="114"/>
      <c r="F1040" s="115"/>
      <c r="G1040" s="114"/>
      <c r="H1040" s="116">
        <f>F1038</f>
        <v>27.71</v>
      </c>
      <c r="I1040" s="113" t="s">
        <v>263</v>
      </c>
    </row>
    <row r="1042" spans="3:9" ht="30">
      <c r="C1042" s="105" t="s">
        <v>525</v>
      </c>
      <c r="D1042" s="105" t="s">
        <v>526</v>
      </c>
      <c r="E1042" s="106" t="s">
        <v>697</v>
      </c>
      <c r="F1042" s="105" t="s">
        <v>710</v>
      </c>
      <c r="G1042" s="106" t="s">
        <v>711</v>
      </c>
      <c r="H1042" s="105" t="s">
        <v>712</v>
      </c>
      <c r="I1042" s="107" t="s">
        <v>713</v>
      </c>
    </row>
    <row r="1043" spans="3:9" ht="60.75">
      <c r="C1043" s="13" t="s">
        <v>1115</v>
      </c>
      <c r="D1043" s="109" t="s">
        <v>1116</v>
      </c>
      <c r="E1043" s="6">
        <v>61</v>
      </c>
      <c r="F1043" s="110"/>
      <c r="G1043" s="82"/>
      <c r="H1043" s="111"/>
      <c r="I1043" s="110"/>
    </row>
    <row r="1044" spans="3:9">
      <c r="C1044" s="13" t="s">
        <v>1117</v>
      </c>
      <c r="D1044" s="5"/>
      <c r="E1044" s="6"/>
      <c r="F1044" s="111"/>
      <c r="G1044" s="6"/>
      <c r="H1044" s="4"/>
      <c r="I1044" s="112"/>
    </row>
    <row r="1045" spans="3:9">
      <c r="C1045" s="72"/>
      <c r="D1045" s="113" t="s">
        <v>699</v>
      </c>
      <c r="E1045" s="114"/>
      <c r="F1045" s="115"/>
      <c r="G1045" s="114"/>
      <c r="H1045" s="116">
        <f>E1043</f>
        <v>61</v>
      </c>
      <c r="I1045" s="113" t="s">
        <v>984</v>
      </c>
    </row>
    <row r="1047" spans="3:9" ht="30">
      <c r="C1047" s="105" t="s">
        <v>525</v>
      </c>
      <c r="D1047" s="105" t="s">
        <v>526</v>
      </c>
      <c r="E1047" s="106" t="s">
        <v>697</v>
      </c>
      <c r="F1047" s="105" t="s">
        <v>710</v>
      </c>
      <c r="G1047" s="106" t="s">
        <v>711</v>
      </c>
      <c r="H1047" s="105" t="s">
        <v>712</v>
      </c>
      <c r="I1047" s="107" t="s">
        <v>713</v>
      </c>
    </row>
    <row r="1048" spans="3:9" ht="48.75">
      <c r="C1048" s="13" t="s">
        <v>1118</v>
      </c>
      <c r="D1048" s="109" t="s">
        <v>1119</v>
      </c>
      <c r="E1048" s="6">
        <v>1</v>
      </c>
      <c r="F1048" s="110"/>
      <c r="G1048" s="82"/>
      <c r="H1048" s="111"/>
      <c r="I1048" s="110"/>
    </row>
    <row r="1049" spans="3:9">
      <c r="C1049" s="13" t="s">
        <v>1120</v>
      </c>
      <c r="D1049" s="5"/>
      <c r="E1049" s="6"/>
      <c r="F1049" s="111"/>
      <c r="G1049" s="6"/>
      <c r="H1049" s="4"/>
      <c r="I1049" s="112"/>
    </row>
    <row r="1050" spans="3:9">
      <c r="C1050" s="72"/>
      <c r="D1050" s="113" t="s">
        <v>699</v>
      </c>
      <c r="E1050" s="114"/>
      <c r="F1050" s="115"/>
      <c r="G1050" s="114"/>
      <c r="H1050" s="116">
        <f>E1048</f>
        <v>1</v>
      </c>
      <c r="I1050" s="113" t="s">
        <v>984</v>
      </c>
    </row>
    <row r="1052" spans="3:9" ht="30">
      <c r="C1052" s="105" t="s">
        <v>525</v>
      </c>
      <c r="D1052" s="105" t="s">
        <v>526</v>
      </c>
      <c r="E1052" s="106" t="s">
        <v>697</v>
      </c>
      <c r="F1052" s="105" t="s">
        <v>710</v>
      </c>
      <c r="G1052" s="106" t="s">
        <v>711</v>
      </c>
      <c r="H1052" s="105" t="s">
        <v>712</v>
      </c>
      <c r="I1052" s="107" t="s">
        <v>713</v>
      </c>
    </row>
    <row r="1053" spans="3:9" ht="48.75">
      <c r="C1053" s="13" t="s">
        <v>1121</v>
      </c>
      <c r="D1053" s="109" t="s">
        <v>1122</v>
      </c>
      <c r="E1053" s="6">
        <v>25</v>
      </c>
      <c r="F1053" s="110"/>
      <c r="G1053" s="82"/>
      <c r="H1053" s="111"/>
      <c r="I1053" s="110"/>
    </row>
    <row r="1054" spans="3:9">
      <c r="C1054" s="13" t="s">
        <v>1123</v>
      </c>
      <c r="D1054" s="5"/>
      <c r="E1054" s="6"/>
      <c r="F1054" s="111"/>
      <c r="G1054" s="6"/>
      <c r="H1054" s="4"/>
      <c r="I1054" s="112"/>
    </row>
    <row r="1055" spans="3:9">
      <c r="C1055" s="72"/>
      <c r="D1055" s="113" t="s">
        <v>699</v>
      </c>
      <c r="E1055" s="114"/>
      <c r="F1055" s="115"/>
      <c r="G1055" s="114"/>
      <c r="H1055" s="116">
        <f>E1053</f>
        <v>25</v>
      </c>
      <c r="I1055" s="113" t="s">
        <v>984</v>
      </c>
    </row>
    <row r="1057" spans="3:15" ht="30">
      <c r="C1057" s="105" t="s">
        <v>525</v>
      </c>
      <c r="D1057" s="105" t="s">
        <v>526</v>
      </c>
      <c r="E1057" s="106" t="s">
        <v>697</v>
      </c>
      <c r="F1057" s="105" t="s">
        <v>710</v>
      </c>
      <c r="G1057" s="106" t="s">
        <v>711</v>
      </c>
      <c r="H1057" s="105" t="s">
        <v>712</v>
      </c>
      <c r="I1057" s="107" t="s">
        <v>713</v>
      </c>
    </row>
    <row r="1058" spans="3:15" ht="48.75">
      <c r="C1058" s="13" t="s">
        <v>1124</v>
      </c>
      <c r="D1058" s="109" t="s">
        <v>376</v>
      </c>
      <c r="E1058" s="6">
        <v>9</v>
      </c>
      <c r="F1058" s="110"/>
      <c r="G1058" s="82"/>
      <c r="H1058" s="111"/>
      <c r="I1058" s="110"/>
    </row>
    <row r="1059" spans="3:15">
      <c r="C1059" s="13" t="s">
        <v>1125</v>
      </c>
      <c r="D1059" s="5"/>
      <c r="E1059" s="6"/>
      <c r="F1059" s="111"/>
      <c r="G1059" s="6"/>
      <c r="H1059" s="4"/>
      <c r="I1059" s="112"/>
    </row>
    <row r="1060" spans="3:15">
      <c r="C1060" s="72"/>
      <c r="D1060" s="113" t="s">
        <v>699</v>
      </c>
      <c r="E1060" s="114"/>
      <c r="F1060" s="115"/>
      <c r="G1060" s="114"/>
      <c r="H1060" s="116">
        <f>E1058</f>
        <v>9</v>
      </c>
      <c r="I1060" s="113" t="s">
        <v>984</v>
      </c>
    </row>
    <row r="1062" spans="3:15" ht="30">
      <c r="C1062" s="105" t="s">
        <v>525</v>
      </c>
      <c r="D1062" s="105" t="s">
        <v>526</v>
      </c>
      <c r="E1062" s="106" t="s">
        <v>697</v>
      </c>
      <c r="F1062" s="105" t="s">
        <v>710</v>
      </c>
      <c r="G1062" s="106" t="s">
        <v>711</v>
      </c>
      <c r="H1062" s="105" t="s">
        <v>712</v>
      </c>
      <c r="I1062" s="107" t="s">
        <v>713</v>
      </c>
      <c r="O1062" s="68" t="e">
        <f>#REF!-L828</f>
        <v>#REF!</v>
      </c>
    </row>
    <row r="1063" spans="3:15" ht="36.75">
      <c r="C1063" s="13" t="s">
        <v>1126</v>
      </c>
      <c r="D1063" s="109" t="s">
        <v>1127</v>
      </c>
      <c r="E1063" s="6">
        <v>1</v>
      </c>
      <c r="F1063" s="110"/>
      <c r="G1063" s="82"/>
      <c r="H1063" s="111"/>
      <c r="I1063" s="110"/>
    </row>
    <row r="1064" spans="3:15">
      <c r="C1064" s="13" t="s">
        <v>1128</v>
      </c>
      <c r="D1064" s="5"/>
      <c r="E1064" s="6"/>
      <c r="F1064" s="111"/>
      <c r="G1064" s="6"/>
      <c r="H1064" s="4"/>
      <c r="I1064" s="112"/>
    </row>
    <row r="1065" spans="3:15">
      <c r="C1065" s="72"/>
      <c r="D1065" s="113" t="s">
        <v>699</v>
      </c>
      <c r="E1065" s="114"/>
      <c r="F1065" s="115"/>
      <c r="G1065" s="114"/>
      <c r="H1065" s="116">
        <f>E1063</f>
        <v>1</v>
      </c>
      <c r="I1065" s="113" t="s">
        <v>984</v>
      </c>
    </row>
    <row r="1067" spans="3:15" ht="30">
      <c r="C1067" s="105" t="s">
        <v>525</v>
      </c>
      <c r="D1067" s="105" t="s">
        <v>526</v>
      </c>
      <c r="E1067" s="106" t="s">
        <v>697</v>
      </c>
      <c r="F1067" s="105" t="s">
        <v>710</v>
      </c>
      <c r="G1067" s="106" t="s">
        <v>711</v>
      </c>
      <c r="H1067" s="105" t="s">
        <v>712</v>
      </c>
      <c r="I1067" s="107" t="s">
        <v>713</v>
      </c>
    </row>
    <row r="1068" spans="3:15" ht="36">
      <c r="C1068" s="13" t="s">
        <v>1129</v>
      </c>
      <c r="D1068" s="118" t="s">
        <v>380</v>
      </c>
      <c r="E1068" s="6">
        <v>1</v>
      </c>
      <c r="F1068" s="110"/>
      <c r="G1068" s="82"/>
      <c r="H1068" s="111"/>
      <c r="I1068" s="110"/>
    </row>
    <row r="1069" spans="3:15">
      <c r="C1069" s="13" t="s">
        <v>1130</v>
      </c>
      <c r="D1069" s="5"/>
      <c r="E1069" s="6"/>
      <c r="F1069" s="111"/>
      <c r="G1069" s="6"/>
      <c r="H1069" s="4"/>
      <c r="I1069" s="112"/>
    </row>
    <row r="1070" spans="3:15">
      <c r="C1070" s="72"/>
      <c r="D1070" s="113" t="s">
        <v>699</v>
      </c>
      <c r="E1070" s="114"/>
      <c r="F1070" s="115"/>
      <c r="G1070" s="114"/>
      <c r="H1070" s="116">
        <f>E1068</f>
        <v>1</v>
      </c>
      <c r="I1070" s="113" t="s">
        <v>984</v>
      </c>
    </row>
    <row r="1072" spans="3:15">
      <c r="C1072" s="90">
        <v>20</v>
      </c>
      <c r="D1072" s="129" t="s">
        <v>382</v>
      </c>
      <c r="G1072" s="1"/>
    </row>
    <row r="1074" spans="3:9" ht="30">
      <c r="C1074" s="105" t="s">
        <v>525</v>
      </c>
      <c r="D1074" s="105" t="s">
        <v>526</v>
      </c>
      <c r="E1074" s="106" t="s">
        <v>697</v>
      </c>
      <c r="F1074" s="105" t="s">
        <v>710</v>
      </c>
      <c r="G1074" s="106" t="s">
        <v>711</v>
      </c>
      <c r="H1074" s="105" t="s">
        <v>712</v>
      </c>
      <c r="I1074" s="107" t="s">
        <v>713</v>
      </c>
    </row>
    <row r="1075" spans="3:9" ht="48.75">
      <c r="C1075" s="13" t="s">
        <v>1131</v>
      </c>
      <c r="D1075" s="109" t="s">
        <v>384</v>
      </c>
      <c r="E1075" s="6">
        <v>13</v>
      </c>
      <c r="F1075" s="110"/>
      <c r="G1075" s="82"/>
      <c r="H1075" s="111"/>
      <c r="I1075" s="110"/>
    </row>
    <row r="1076" spans="3:9">
      <c r="C1076" s="13" t="s">
        <v>1132</v>
      </c>
      <c r="D1076" s="5"/>
      <c r="E1076" s="6"/>
      <c r="F1076" s="111"/>
      <c r="G1076" s="6"/>
      <c r="H1076" s="4"/>
      <c r="I1076" s="112"/>
    </row>
    <row r="1077" spans="3:9">
      <c r="C1077" s="72"/>
      <c r="D1077" s="113" t="s">
        <v>699</v>
      </c>
      <c r="E1077" s="114"/>
      <c r="F1077" s="115"/>
      <c r="G1077" s="114"/>
      <c r="H1077" s="116">
        <f>E1075</f>
        <v>13</v>
      </c>
      <c r="I1077" s="113" t="s">
        <v>984</v>
      </c>
    </row>
    <row r="1079" spans="3:9" ht="30">
      <c r="C1079" s="105" t="s">
        <v>525</v>
      </c>
      <c r="D1079" s="105" t="s">
        <v>526</v>
      </c>
      <c r="E1079" s="106" t="s">
        <v>697</v>
      </c>
      <c r="F1079" s="105" t="s">
        <v>710</v>
      </c>
      <c r="G1079" s="106" t="s">
        <v>711</v>
      </c>
      <c r="H1079" s="105" t="s">
        <v>712</v>
      </c>
      <c r="I1079" s="107" t="s">
        <v>713</v>
      </c>
    </row>
    <row r="1080" spans="3:9" ht="36.75">
      <c r="C1080" s="13" t="s">
        <v>1133</v>
      </c>
      <c r="D1080" s="109" t="s">
        <v>386</v>
      </c>
      <c r="E1080" s="6">
        <v>3</v>
      </c>
      <c r="F1080" s="110"/>
      <c r="G1080" s="82"/>
      <c r="H1080" s="111"/>
      <c r="I1080" s="110"/>
    </row>
    <row r="1081" spans="3:9">
      <c r="C1081" s="13" t="s">
        <v>1134</v>
      </c>
      <c r="D1081" s="5"/>
      <c r="E1081" s="6"/>
      <c r="F1081" s="111"/>
      <c r="G1081" s="6"/>
      <c r="H1081" s="4"/>
      <c r="I1081" s="112"/>
    </row>
    <row r="1082" spans="3:9">
      <c r="C1082" s="72"/>
      <c r="D1082" s="113" t="s">
        <v>699</v>
      </c>
      <c r="E1082" s="114"/>
      <c r="F1082" s="115"/>
      <c r="G1082" s="114"/>
      <c r="H1082" s="116">
        <f>E1080</f>
        <v>3</v>
      </c>
      <c r="I1082" s="113" t="s">
        <v>984</v>
      </c>
    </row>
    <row r="1084" spans="3:9" ht="30">
      <c r="C1084" s="105" t="s">
        <v>525</v>
      </c>
      <c r="D1084" s="105" t="s">
        <v>526</v>
      </c>
      <c r="E1084" s="106" t="s">
        <v>697</v>
      </c>
      <c r="F1084" s="105" t="s">
        <v>710</v>
      </c>
      <c r="G1084" s="106" t="s">
        <v>711</v>
      </c>
      <c r="H1084" s="105" t="s">
        <v>712</v>
      </c>
      <c r="I1084" s="107" t="s">
        <v>713</v>
      </c>
    </row>
    <row r="1085" spans="3:9" ht="48.75">
      <c r="C1085" s="13" t="s">
        <v>1135</v>
      </c>
      <c r="D1085" s="109" t="s">
        <v>388</v>
      </c>
      <c r="E1085" s="6">
        <v>12</v>
      </c>
      <c r="F1085" s="110"/>
      <c r="G1085" s="82"/>
      <c r="H1085" s="111"/>
      <c r="I1085" s="110"/>
    </row>
    <row r="1086" spans="3:9">
      <c r="C1086" s="13" t="s">
        <v>1136</v>
      </c>
      <c r="D1086" s="5"/>
      <c r="E1086" s="6"/>
      <c r="F1086" s="111"/>
      <c r="G1086" s="6"/>
      <c r="H1086" s="4"/>
      <c r="I1086" s="112"/>
    </row>
    <row r="1087" spans="3:9">
      <c r="C1087" s="72"/>
      <c r="D1087" s="113" t="s">
        <v>699</v>
      </c>
      <c r="E1087" s="114"/>
      <c r="F1087" s="115"/>
      <c r="G1087" s="114"/>
      <c r="H1087" s="116">
        <f>E1085</f>
        <v>12</v>
      </c>
      <c r="I1087" s="113" t="s">
        <v>984</v>
      </c>
    </row>
    <row r="1089" spans="3:9" ht="30">
      <c r="C1089" s="105" t="s">
        <v>525</v>
      </c>
      <c r="D1089" s="105" t="s">
        <v>526</v>
      </c>
      <c r="E1089" s="106" t="s">
        <v>697</v>
      </c>
      <c r="F1089" s="105" t="s">
        <v>710</v>
      </c>
      <c r="G1089" s="106" t="s">
        <v>711</v>
      </c>
      <c r="H1089" s="105" t="s">
        <v>712</v>
      </c>
      <c r="I1089" s="107" t="s">
        <v>713</v>
      </c>
    </row>
    <row r="1090" spans="3:9" ht="48.75">
      <c r="C1090" s="13" t="s">
        <v>1137</v>
      </c>
      <c r="D1090" s="109" t="s">
        <v>390</v>
      </c>
      <c r="E1090" s="6">
        <v>2</v>
      </c>
      <c r="F1090" s="110"/>
      <c r="G1090" s="82"/>
      <c r="H1090" s="111"/>
      <c r="I1090" s="110"/>
    </row>
    <row r="1091" spans="3:9">
      <c r="C1091" s="13" t="s">
        <v>1138</v>
      </c>
      <c r="D1091" s="5"/>
      <c r="E1091" s="6"/>
      <c r="F1091" s="111"/>
      <c r="G1091" s="6"/>
      <c r="H1091" s="4"/>
      <c r="I1091" s="112"/>
    </row>
    <row r="1092" spans="3:9">
      <c r="C1092" s="72"/>
      <c r="D1092" s="113" t="s">
        <v>699</v>
      </c>
      <c r="E1092" s="114"/>
      <c r="F1092" s="115"/>
      <c r="G1092" s="114"/>
      <c r="H1092" s="116">
        <f>E1090</f>
        <v>2</v>
      </c>
      <c r="I1092" s="113" t="s">
        <v>984</v>
      </c>
    </row>
    <row r="1094" spans="3:9" ht="30">
      <c r="C1094" s="105" t="s">
        <v>525</v>
      </c>
      <c r="D1094" s="105" t="s">
        <v>526</v>
      </c>
      <c r="E1094" s="106" t="s">
        <v>697</v>
      </c>
      <c r="F1094" s="105" t="s">
        <v>710</v>
      </c>
      <c r="G1094" s="106" t="s">
        <v>711</v>
      </c>
      <c r="H1094" s="105" t="s">
        <v>712</v>
      </c>
      <c r="I1094" s="107" t="s">
        <v>713</v>
      </c>
    </row>
    <row r="1095" spans="3:9" ht="48.75">
      <c r="C1095" s="13" t="s">
        <v>1139</v>
      </c>
      <c r="D1095" s="109" t="s">
        <v>265</v>
      </c>
      <c r="E1095" s="6"/>
      <c r="F1095" s="110">
        <v>240</v>
      </c>
      <c r="G1095" s="82"/>
      <c r="H1095" s="111"/>
      <c r="I1095" s="110"/>
    </row>
    <row r="1096" spans="3:9">
      <c r="C1096" s="13" t="s">
        <v>1029</v>
      </c>
      <c r="D1096" s="5"/>
      <c r="E1096" s="6"/>
      <c r="F1096" s="111"/>
      <c r="G1096" s="6"/>
      <c r="H1096" s="4"/>
      <c r="I1096" s="112"/>
    </row>
    <row r="1097" spans="3:9">
      <c r="C1097" s="72"/>
      <c r="D1097" s="113" t="s">
        <v>699</v>
      </c>
      <c r="E1097" s="114"/>
      <c r="F1097" s="115"/>
      <c r="G1097" s="114"/>
      <c r="H1097" s="116">
        <f>F1095</f>
        <v>240</v>
      </c>
      <c r="I1097" s="113" t="s">
        <v>263</v>
      </c>
    </row>
    <row r="1099" spans="3:9" ht="30">
      <c r="C1099" s="105" t="s">
        <v>525</v>
      </c>
      <c r="D1099" s="105" t="s">
        <v>526</v>
      </c>
      <c r="E1099" s="106" t="s">
        <v>697</v>
      </c>
      <c r="F1099" s="105" t="s">
        <v>710</v>
      </c>
      <c r="G1099" s="106" t="s">
        <v>711</v>
      </c>
      <c r="H1099" s="105" t="s">
        <v>712</v>
      </c>
      <c r="I1099" s="107" t="s">
        <v>713</v>
      </c>
    </row>
    <row r="1100" spans="3:9" ht="48.75">
      <c r="C1100" s="13" t="s">
        <v>1140</v>
      </c>
      <c r="D1100" s="109" t="s">
        <v>393</v>
      </c>
      <c r="E1100" s="6"/>
      <c r="F1100" s="110">
        <v>45</v>
      </c>
      <c r="G1100" s="82"/>
      <c r="H1100" s="111"/>
      <c r="I1100" s="110"/>
    </row>
    <row r="1101" spans="3:9">
      <c r="C1101" s="13" t="s">
        <v>1141</v>
      </c>
      <c r="D1101" s="5"/>
      <c r="E1101" s="6"/>
      <c r="F1101" s="111"/>
      <c r="G1101" s="6"/>
      <c r="H1101" s="4"/>
      <c r="I1101" s="112"/>
    </row>
    <row r="1102" spans="3:9">
      <c r="C1102" s="72"/>
      <c r="D1102" s="113" t="s">
        <v>699</v>
      </c>
      <c r="E1102" s="114"/>
      <c r="F1102" s="115"/>
      <c r="G1102" s="114"/>
      <c r="H1102" s="116">
        <f>F1100</f>
        <v>45</v>
      </c>
      <c r="I1102" s="113" t="s">
        <v>263</v>
      </c>
    </row>
    <row r="1104" spans="3:9" ht="30">
      <c r="C1104" s="105" t="s">
        <v>525</v>
      </c>
      <c r="D1104" s="105" t="s">
        <v>526</v>
      </c>
      <c r="E1104" s="106" t="s">
        <v>697</v>
      </c>
      <c r="F1104" s="105" t="s">
        <v>710</v>
      </c>
      <c r="G1104" s="106" t="s">
        <v>711</v>
      </c>
      <c r="H1104" s="105" t="s">
        <v>712</v>
      </c>
      <c r="I1104" s="107" t="s">
        <v>713</v>
      </c>
    </row>
    <row r="1105" spans="3:9" ht="48.75">
      <c r="C1105" s="13" t="s">
        <v>1142</v>
      </c>
      <c r="D1105" s="109" t="s">
        <v>395</v>
      </c>
      <c r="E1105" s="6"/>
      <c r="F1105" s="110">
        <v>103</v>
      </c>
      <c r="G1105" s="82"/>
      <c r="H1105" s="111"/>
      <c r="I1105" s="110"/>
    </row>
    <row r="1106" spans="3:9">
      <c r="C1106" s="13" t="s">
        <v>1143</v>
      </c>
      <c r="D1106" s="5"/>
      <c r="E1106" s="6"/>
      <c r="F1106" s="111"/>
      <c r="G1106" s="6"/>
      <c r="H1106" s="4"/>
      <c r="I1106" s="112"/>
    </row>
    <row r="1107" spans="3:9">
      <c r="C1107" s="72"/>
      <c r="D1107" s="113" t="s">
        <v>699</v>
      </c>
      <c r="E1107" s="114"/>
      <c r="F1107" s="115"/>
      <c r="G1107" s="114"/>
      <c r="H1107" s="116">
        <f>F1105</f>
        <v>103</v>
      </c>
      <c r="I1107" s="113" t="s">
        <v>263</v>
      </c>
    </row>
    <row r="1109" spans="3:9" ht="30">
      <c r="C1109" s="105" t="s">
        <v>525</v>
      </c>
      <c r="D1109" s="105" t="s">
        <v>526</v>
      </c>
      <c r="E1109" s="106" t="s">
        <v>697</v>
      </c>
      <c r="F1109" s="105" t="s">
        <v>710</v>
      </c>
      <c r="G1109" s="106" t="s">
        <v>711</v>
      </c>
      <c r="H1109" s="105" t="s">
        <v>712</v>
      </c>
      <c r="I1109" s="107" t="s">
        <v>713</v>
      </c>
    </row>
    <row r="1110" spans="3:9" ht="60.75">
      <c r="C1110" s="13" t="s">
        <v>1144</v>
      </c>
      <c r="D1110" s="109" t="s">
        <v>397</v>
      </c>
      <c r="E1110" s="6">
        <v>2</v>
      </c>
      <c r="F1110" s="110"/>
      <c r="G1110" s="82"/>
      <c r="H1110" s="111"/>
      <c r="I1110" s="110"/>
    </row>
    <row r="1111" spans="3:9">
      <c r="C1111" s="13" t="s">
        <v>1145</v>
      </c>
      <c r="D1111" s="5"/>
      <c r="E1111" s="6"/>
      <c r="F1111" s="111"/>
      <c r="G1111" s="6"/>
      <c r="H1111" s="4"/>
      <c r="I1111" s="112"/>
    </row>
    <row r="1112" spans="3:9">
      <c r="C1112" s="72"/>
      <c r="D1112" s="113" t="s">
        <v>699</v>
      </c>
      <c r="E1112" s="114"/>
      <c r="F1112" s="115"/>
      <c r="G1112" s="114"/>
      <c r="H1112" s="116">
        <f>E1110</f>
        <v>2</v>
      </c>
      <c r="I1112" s="113" t="s">
        <v>984</v>
      </c>
    </row>
    <row r="1114" spans="3:9" ht="30">
      <c r="C1114" s="105" t="s">
        <v>525</v>
      </c>
      <c r="D1114" s="105" t="s">
        <v>526</v>
      </c>
      <c r="E1114" s="106" t="s">
        <v>697</v>
      </c>
      <c r="F1114" s="105" t="s">
        <v>710</v>
      </c>
      <c r="G1114" s="106" t="s">
        <v>711</v>
      </c>
      <c r="H1114" s="105" t="s">
        <v>712</v>
      </c>
      <c r="I1114" s="107" t="s">
        <v>713</v>
      </c>
    </row>
    <row r="1115" spans="3:9" ht="60">
      <c r="C1115" s="13" t="s">
        <v>1146</v>
      </c>
      <c r="D1115" s="118" t="s">
        <v>399</v>
      </c>
      <c r="E1115" s="6">
        <v>4</v>
      </c>
      <c r="F1115" s="110"/>
      <c r="G1115" s="82"/>
      <c r="H1115" s="111"/>
      <c r="I1115" s="110"/>
    </row>
    <row r="1116" spans="3:9">
      <c r="C1116" s="13" t="s">
        <v>1147</v>
      </c>
      <c r="D1116" s="5"/>
      <c r="E1116" s="6"/>
      <c r="F1116" s="111"/>
      <c r="G1116" s="6"/>
      <c r="H1116" s="4"/>
      <c r="I1116" s="112"/>
    </row>
    <row r="1117" spans="3:9">
      <c r="C1117" s="72"/>
      <c r="D1117" s="113" t="s">
        <v>699</v>
      </c>
      <c r="E1117" s="114"/>
      <c r="F1117" s="115"/>
      <c r="G1117" s="114"/>
      <c r="H1117" s="116">
        <f>E1115</f>
        <v>4</v>
      </c>
      <c r="I1117" s="113" t="s">
        <v>984</v>
      </c>
    </row>
    <row r="1119" spans="3:9" ht="30">
      <c r="C1119" s="105" t="s">
        <v>525</v>
      </c>
      <c r="D1119" s="105" t="s">
        <v>526</v>
      </c>
      <c r="E1119" s="106" t="s">
        <v>697</v>
      </c>
      <c r="F1119" s="105" t="s">
        <v>710</v>
      </c>
      <c r="G1119" s="106" t="s">
        <v>711</v>
      </c>
      <c r="H1119" s="105" t="s">
        <v>712</v>
      </c>
      <c r="I1119" s="107" t="s">
        <v>713</v>
      </c>
    </row>
    <row r="1120" spans="3:9" ht="60.75">
      <c r="C1120" s="13" t="s">
        <v>1148</v>
      </c>
      <c r="D1120" s="109" t="s">
        <v>401</v>
      </c>
      <c r="E1120" s="6">
        <v>13</v>
      </c>
      <c r="F1120" s="110"/>
      <c r="G1120" s="82"/>
      <c r="H1120" s="111"/>
      <c r="I1120" s="110"/>
    </row>
    <row r="1121" spans="3:9">
      <c r="C1121" s="13" t="s">
        <v>1149</v>
      </c>
      <c r="D1121" s="5"/>
      <c r="E1121" s="6"/>
      <c r="F1121" s="111"/>
      <c r="G1121" s="6"/>
      <c r="H1121" s="4"/>
      <c r="I1121" s="112"/>
    </row>
    <row r="1122" spans="3:9">
      <c r="C1122" s="72"/>
      <c r="D1122" s="113" t="s">
        <v>699</v>
      </c>
      <c r="E1122" s="114"/>
      <c r="F1122" s="115"/>
      <c r="G1122" s="114"/>
      <c r="H1122" s="116">
        <f>E1120</f>
        <v>13</v>
      </c>
      <c r="I1122" s="113" t="s">
        <v>984</v>
      </c>
    </row>
    <row r="1124" spans="3:9" ht="30">
      <c r="C1124" s="105" t="s">
        <v>525</v>
      </c>
      <c r="D1124" s="105" t="s">
        <v>526</v>
      </c>
      <c r="E1124" s="106" t="s">
        <v>697</v>
      </c>
      <c r="F1124" s="105" t="s">
        <v>710</v>
      </c>
      <c r="G1124" s="106" t="s">
        <v>711</v>
      </c>
      <c r="H1124" s="105" t="s">
        <v>712</v>
      </c>
      <c r="I1124" s="107" t="s">
        <v>713</v>
      </c>
    </row>
    <row r="1125" spans="3:9" ht="60.75">
      <c r="C1125" s="13" t="s">
        <v>1150</v>
      </c>
      <c r="D1125" s="109" t="s">
        <v>403</v>
      </c>
      <c r="E1125" s="6">
        <v>2</v>
      </c>
      <c r="F1125" s="110"/>
      <c r="G1125" s="82"/>
      <c r="H1125" s="111"/>
      <c r="I1125" s="110"/>
    </row>
    <row r="1126" spans="3:9">
      <c r="C1126" s="13" t="s">
        <v>1151</v>
      </c>
      <c r="D1126" s="5"/>
      <c r="E1126" s="6"/>
      <c r="F1126" s="111"/>
      <c r="G1126" s="6"/>
      <c r="H1126" s="4"/>
      <c r="I1126" s="112"/>
    </row>
    <row r="1127" spans="3:9">
      <c r="C1127" s="72"/>
      <c r="D1127" s="113" t="s">
        <v>699</v>
      </c>
      <c r="E1127" s="114"/>
      <c r="F1127" s="115"/>
      <c r="G1127" s="114"/>
      <c r="H1127" s="116">
        <f>E1125</f>
        <v>2</v>
      </c>
      <c r="I1127" s="113" t="s">
        <v>984</v>
      </c>
    </row>
    <row r="1129" spans="3:9" ht="30">
      <c r="C1129" s="105" t="s">
        <v>525</v>
      </c>
      <c r="D1129" s="105" t="s">
        <v>526</v>
      </c>
      <c r="E1129" s="106" t="s">
        <v>697</v>
      </c>
      <c r="F1129" s="105" t="s">
        <v>710</v>
      </c>
      <c r="G1129" s="106" t="s">
        <v>711</v>
      </c>
      <c r="H1129" s="105" t="s">
        <v>712</v>
      </c>
      <c r="I1129" s="107" t="s">
        <v>713</v>
      </c>
    </row>
    <row r="1130" spans="3:9" ht="60.75">
      <c r="C1130" s="13" t="s">
        <v>1152</v>
      </c>
      <c r="D1130" s="109" t="s">
        <v>405</v>
      </c>
      <c r="E1130" s="6">
        <v>4</v>
      </c>
      <c r="F1130" s="110"/>
      <c r="G1130" s="82"/>
      <c r="H1130" s="111"/>
      <c r="I1130" s="110"/>
    </row>
    <row r="1131" spans="3:9">
      <c r="C1131" s="13" t="s">
        <v>1153</v>
      </c>
      <c r="D1131" s="5"/>
      <c r="E1131" s="6"/>
      <c r="F1131" s="111"/>
      <c r="G1131" s="6"/>
      <c r="H1131" s="4"/>
      <c r="I1131" s="112"/>
    </row>
    <row r="1132" spans="3:9">
      <c r="C1132" s="72"/>
      <c r="D1132" s="113" t="s">
        <v>699</v>
      </c>
      <c r="E1132" s="114"/>
      <c r="F1132" s="115"/>
      <c r="G1132" s="114"/>
      <c r="H1132" s="116">
        <f>E1130</f>
        <v>4</v>
      </c>
      <c r="I1132" s="113" t="s">
        <v>984</v>
      </c>
    </row>
    <row r="1134" spans="3:9" ht="30">
      <c r="C1134" s="105" t="s">
        <v>525</v>
      </c>
      <c r="D1134" s="105" t="s">
        <v>526</v>
      </c>
      <c r="E1134" s="106" t="s">
        <v>697</v>
      </c>
      <c r="F1134" s="105" t="s">
        <v>710</v>
      </c>
      <c r="G1134" s="106" t="s">
        <v>711</v>
      </c>
      <c r="H1134" s="105" t="s">
        <v>712</v>
      </c>
      <c r="I1134" s="107" t="s">
        <v>713</v>
      </c>
    </row>
    <row r="1135" spans="3:9" ht="60.75">
      <c r="C1135" s="13" t="s">
        <v>1154</v>
      </c>
      <c r="D1135" s="109" t="s">
        <v>407</v>
      </c>
      <c r="E1135" s="6">
        <v>42</v>
      </c>
      <c r="F1135" s="110"/>
      <c r="G1135" s="82"/>
      <c r="H1135" s="111"/>
      <c r="I1135" s="110"/>
    </row>
    <row r="1136" spans="3:9">
      <c r="C1136" s="13" t="s">
        <v>1155</v>
      </c>
      <c r="D1136" s="5"/>
      <c r="E1136" s="6"/>
      <c r="F1136" s="111"/>
      <c r="G1136" s="6"/>
      <c r="H1136" s="4"/>
      <c r="I1136" s="112"/>
    </row>
    <row r="1137" spans="3:9">
      <c r="C1137" s="72"/>
      <c r="D1137" s="113" t="s">
        <v>699</v>
      </c>
      <c r="E1137" s="114"/>
      <c r="F1137" s="115"/>
      <c r="G1137" s="114"/>
      <c r="H1137" s="116">
        <f>E1135</f>
        <v>42</v>
      </c>
      <c r="I1137" s="113" t="s">
        <v>984</v>
      </c>
    </row>
    <row r="1139" spans="3:9" ht="30">
      <c r="C1139" s="105" t="s">
        <v>525</v>
      </c>
      <c r="D1139" s="105" t="s">
        <v>526</v>
      </c>
      <c r="E1139" s="106" t="s">
        <v>697</v>
      </c>
      <c r="F1139" s="105" t="s">
        <v>710</v>
      </c>
      <c r="G1139" s="106" t="s">
        <v>711</v>
      </c>
      <c r="H1139" s="105" t="s">
        <v>712</v>
      </c>
      <c r="I1139" s="107" t="s">
        <v>713</v>
      </c>
    </row>
    <row r="1140" spans="3:9" ht="60.75">
      <c r="C1140" s="13" t="s">
        <v>1156</v>
      </c>
      <c r="D1140" s="109" t="s">
        <v>409</v>
      </c>
      <c r="E1140" s="6">
        <v>44</v>
      </c>
      <c r="F1140" s="110"/>
      <c r="G1140" s="82"/>
      <c r="H1140" s="111"/>
      <c r="I1140" s="110"/>
    </row>
    <row r="1141" spans="3:9">
      <c r="C1141" s="13" t="s">
        <v>1157</v>
      </c>
      <c r="D1141" s="5"/>
      <c r="E1141" s="6"/>
      <c r="F1141" s="111"/>
      <c r="G1141" s="6"/>
      <c r="H1141" s="4"/>
      <c r="I1141" s="112"/>
    </row>
    <row r="1142" spans="3:9">
      <c r="C1142" s="72"/>
      <c r="D1142" s="113" t="s">
        <v>699</v>
      </c>
      <c r="E1142" s="114"/>
      <c r="F1142" s="115"/>
      <c r="G1142" s="114"/>
      <c r="H1142" s="116">
        <f>E1140</f>
        <v>44</v>
      </c>
      <c r="I1142" s="113" t="s">
        <v>984</v>
      </c>
    </row>
    <row r="1144" spans="3:9" ht="30">
      <c r="C1144" s="105" t="s">
        <v>525</v>
      </c>
      <c r="D1144" s="105" t="s">
        <v>526</v>
      </c>
      <c r="E1144" s="106" t="s">
        <v>697</v>
      </c>
      <c r="F1144" s="105" t="s">
        <v>710</v>
      </c>
      <c r="G1144" s="106" t="s">
        <v>711</v>
      </c>
      <c r="H1144" s="105" t="s">
        <v>712</v>
      </c>
      <c r="I1144" s="107" t="s">
        <v>713</v>
      </c>
    </row>
    <row r="1145" spans="3:9" ht="60.75">
      <c r="C1145" s="13" t="s">
        <v>1158</v>
      </c>
      <c r="D1145" s="109" t="s">
        <v>411</v>
      </c>
      <c r="E1145" s="6">
        <v>17</v>
      </c>
      <c r="F1145" s="110"/>
      <c r="G1145" s="82"/>
      <c r="H1145" s="111"/>
      <c r="I1145" s="110"/>
    </row>
    <row r="1146" spans="3:9">
      <c r="C1146" s="13" t="s">
        <v>1159</v>
      </c>
      <c r="D1146" s="5"/>
      <c r="E1146" s="6"/>
      <c r="F1146" s="111"/>
      <c r="G1146" s="6"/>
      <c r="H1146" s="4"/>
      <c r="I1146" s="112"/>
    </row>
    <row r="1147" spans="3:9">
      <c r="C1147" s="72"/>
      <c r="D1147" s="113" t="s">
        <v>699</v>
      </c>
      <c r="E1147" s="114"/>
      <c r="F1147" s="115"/>
      <c r="G1147" s="114"/>
      <c r="H1147" s="116">
        <f>E1145</f>
        <v>17</v>
      </c>
      <c r="I1147" s="113" t="s">
        <v>984</v>
      </c>
    </row>
    <row r="1149" spans="3:9" ht="30">
      <c r="C1149" s="105" t="s">
        <v>525</v>
      </c>
      <c r="D1149" s="105" t="s">
        <v>526</v>
      </c>
      <c r="E1149" s="106" t="s">
        <v>697</v>
      </c>
      <c r="F1149" s="105" t="s">
        <v>710</v>
      </c>
      <c r="G1149" s="106" t="s">
        <v>711</v>
      </c>
      <c r="H1149" s="105" t="s">
        <v>712</v>
      </c>
      <c r="I1149" s="107" t="s">
        <v>713</v>
      </c>
    </row>
    <row r="1150" spans="3:9" ht="60.75">
      <c r="C1150" s="13" t="s">
        <v>1160</v>
      </c>
      <c r="D1150" s="109" t="s">
        <v>413</v>
      </c>
      <c r="E1150" s="6">
        <v>3</v>
      </c>
      <c r="F1150" s="110"/>
      <c r="G1150" s="82"/>
      <c r="H1150" s="111"/>
      <c r="I1150" s="110"/>
    </row>
    <row r="1151" spans="3:9">
      <c r="C1151" s="13" t="s">
        <v>1161</v>
      </c>
      <c r="D1151" s="5"/>
      <c r="E1151" s="6"/>
      <c r="F1151" s="111"/>
      <c r="G1151" s="6"/>
      <c r="H1151" s="4"/>
      <c r="I1151" s="112"/>
    </row>
    <row r="1152" spans="3:9">
      <c r="C1152" s="72"/>
      <c r="D1152" s="113" t="s">
        <v>699</v>
      </c>
      <c r="E1152" s="114"/>
      <c r="F1152" s="115"/>
      <c r="G1152" s="114"/>
      <c r="H1152" s="116">
        <f>E1150</f>
        <v>3</v>
      </c>
      <c r="I1152" s="113" t="s">
        <v>984</v>
      </c>
    </row>
    <row r="1154" spans="3:9" ht="30">
      <c r="C1154" s="105" t="s">
        <v>525</v>
      </c>
      <c r="D1154" s="105" t="s">
        <v>526</v>
      </c>
      <c r="E1154" s="106" t="s">
        <v>697</v>
      </c>
      <c r="F1154" s="105" t="s">
        <v>710</v>
      </c>
      <c r="G1154" s="106" t="s">
        <v>711</v>
      </c>
      <c r="H1154" s="105" t="s">
        <v>712</v>
      </c>
      <c r="I1154" s="107" t="s">
        <v>713</v>
      </c>
    </row>
    <row r="1155" spans="3:9" ht="60">
      <c r="C1155" s="13" t="s">
        <v>1162</v>
      </c>
      <c r="D1155" s="118" t="s">
        <v>415</v>
      </c>
      <c r="E1155" s="6">
        <v>4</v>
      </c>
      <c r="F1155" s="110"/>
      <c r="G1155" s="82"/>
      <c r="H1155" s="111"/>
      <c r="I1155" s="110"/>
    </row>
    <row r="1156" spans="3:9">
      <c r="C1156" s="13" t="s">
        <v>1163</v>
      </c>
      <c r="D1156" s="5"/>
      <c r="E1156" s="6"/>
      <c r="F1156" s="111"/>
      <c r="G1156" s="6"/>
      <c r="H1156" s="4"/>
      <c r="I1156" s="112"/>
    </row>
    <row r="1157" spans="3:9">
      <c r="C1157" s="72"/>
      <c r="D1157" s="113" t="s">
        <v>699</v>
      </c>
      <c r="E1157" s="114"/>
      <c r="F1157" s="115"/>
      <c r="G1157" s="114"/>
      <c r="H1157" s="116">
        <f>E1155</f>
        <v>4</v>
      </c>
      <c r="I1157" s="113" t="s">
        <v>984</v>
      </c>
    </row>
    <row r="1159" spans="3:9" ht="30">
      <c r="C1159" s="105" t="s">
        <v>525</v>
      </c>
      <c r="D1159" s="105" t="s">
        <v>526</v>
      </c>
      <c r="E1159" s="106" t="s">
        <v>697</v>
      </c>
      <c r="F1159" s="105" t="s">
        <v>710</v>
      </c>
      <c r="G1159" s="106" t="s">
        <v>711</v>
      </c>
      <c r="H1159" s="105" t="s">
        <v>712</v>
      </c>
      <c r="I1159" s="107" t="s">
        <v>713</v>
      </c>
    </row>
    <row r="1160" spans="3:9" ht="60">
      <c r="C1160" s="13" t="s">
        <v>1164</v>
      </c>
      <c r="D1160" s="118" t="s">
        <v>417</v>
      </c>
      <c r="E1160" s="6">
        <v>67</v>
      </c>
      <c r="F1160" s="110"/>
      <c r="G1160" s="82"/>
      <c r="H1160" s="111"/>
      <c r="I1160" s="110"/>
    </row>
    <row r="1161" spans="3:9">
      <c r="C1161" s="13" t="s">
        <v>1165</v>
      </c>
      <c r="D1161" s="5"/>
      <c r="E1161" s="6"/>
      <c r="F1161" s="111"/>
      <c r="G1161" s="6"/>
      <c r="H1161" s="4"/>
      <c r="I1161" s="112"/>
    </row>
    <row r="1162" spans="3:9">
      <c r="C1162" s="72"/>
      <c r="D1162" s="113" t="s">
        <v>699</v>
      </c>
      <c r="E1162" s="114"/>
      <c r="F1162" s="115"/>
      <c r="G1162" s="114"/>
      <c r="H1162" s="116">
        <f>E1160</f>
        <v>67</v>
      </c>
      <c r="I1162" s="113" t="s">
        <v>984</v>
      </c>
    </row>
    <row r="1164" spans="3:9" ht="30">
      <c r="C1164" s="105" t="s">
        <v>525</v>
      </c>
      <c r="D1164" s="105" t="s">
        <v>526</v>
      </c>
      <c r="E1164" s="106" t="s">
        <v>697</v>
      </c>
      <c r="F1164" s="105" t="s">
        <v>710</v>
      </c>
      <c r="G1164" s="106" t="s">
        <v>711</v>
      </c>
      <c r="H1164" s="105" t="s">
        <v>712</v>
      </c>
      <c r="I1164" s="107" t="s">
        <v>713</v>
      </c>
    </row>
    <row r="1165" spans="3:9" ht="60">
      <c r="C1165" s="13" t="s">
        <v>1166</v>
      </c>
      <c r="D1165" s="118" t="s">
        <v>419</v>
      </c>
      <c r="E1165" s="6">
        <v>36</v>
      </c>
      <c r="F1165" s="110"/>
      <c r="G1165" s="82"/>
      <c r="H1165" s="111"/>
      <c r="I1165" s="110"/>
    </row>
    <row r="1166" spans="3:9">
      <c r="C1166" s="13" t="s">
        <v>1167</v>
      </c>
      <c r="D1166" s="5"/>
      <c r="E1166" s="6"/>
      <c r="F1166" s="111"/>
      <c r="G1166" s="6"/>
      <c r="H1166" s="4"/>
      <c r="I1166" s="112"/>
    </row>
    <row r="1167" spans="3:9">
      <c r="C1167" s="72"/>
      <c r="D1167" s="113" t="s">
        <v>699</v>
      </c>
      <c r="E1167" s="114"/>
      <c r="F1167" s="115"/>
      <c r="G1167" s="114"/>
      <c r="H1167" s="116">
        <f>E1165</f>
        <v>36</v>
      </c>
      <c r="I1167" s="113" t="s">
        <v>984</v>
      </c>
    </row>
    <row r="1169" spans="3:9" ht="30">
      <c r="C1169" s="105" t="s">
        <v>525</v>
      </c>
      <c r="D1169" s="105" t="s">
        <v>526</v>
      </c>
      <c r="E1169" s="106" t="s">
        <v>697</v>
      </c>
      <c r="F1169" s="105" t="s">
        <v>710</v>
      </c>
      <c r="G1169" s="106" t="s">
        <v>711</v>
      </c>
      <c r="H1169" s="105" t="s">
        <v>712</v>
      </c>
      <c r="I1169" s="107" t="s">
        <v>713</v>
      </c>
    </row>
    <row r="1170" spans="3:9" ht="48.75">
      <c r="C1170" s="13" t="s">
        <v>1168</v>
      </c>
      <c r="D1170" s="109" t="s">
        <v>421</v>
      </c>
      <c r="E1170" s="6">
        <v>1</v>
      </c>
      <c r="F1170" s="110"/>
      <c r="G1170" s="82"/>
      <c r="H1170" s="111"/>
      <c r="I1170" s="110"/>
    </row>
    <row r="1171" spans="3:9">
      <c r="C1171" s="13" t="s">
        <v>1169</v>
      </c>
      <c r="D1171" s="5"/>
      <c r="E1171" s="6"/>
      <c r="F1171" s="111"/>
      <c r="G1171" s="6"/>
      <c r="H1171" s="4"/>
      <c r="I1171" s="112"/>
    </row>
    <row r="1172" spans="3:9">
      <c r="C1172" s="72"/>
      <c r="D1172" s="113" t="s">
        <v>699</v>
      </c>
      <c r="E1172" s="114"/>
      <c r="F1172" s="115"/>
      <c r="G1172" s="114"/>
      <c r="H1172" s="116">
        <f>E1170</f>
        <v>1</v>
      </c>
      <c r="I1172" s="113" t="s">
        <v>984</v>
      </c>
    </row>
    <row r="1174" spans="3:9" ht="30">
      <c r="C1174" s="105" t="s">
        <v>525</v>
      </c>
      <c r="D1174" s="105" t="s">
        <v>526</v>
      </c>
      <c r="E1174" s="106" t="s">
        <v>697</v>
      </c>
      <c r="F1174" s="105" t="s">
        <v>710</v>
      </c>
      <c r="G1174" s="106" t="s">
        <v>711</v>
      </c>
      <c r="H1174" s="105" t="s">
        <v>712</v>
      </c>
      <c r="I1174" s="107" t="s">
        <v>713</v>
      </c>
    </row>
    <row r="1175" spans="3:9" ht="48.75">
      <c r="C1175" s="13" t="s">
        <v>1170</v>
      </c>
      <c r="D1175" s="109" t="s">
        <v>423</v>
      </c>
      <c r="E1175" s="6">
        <v>12</v>
      </c>
      <c r="F1175" s="110"/>
      <c r="G1175" s="82"/>
      <c r="H1175" s="111"/>
      <c r="I1175" s="110"/>
    </row>
    <row r="1176" spans="3:9">
      <c r="C1176" s="13" t="s">
        <v>1171</v>
      </c>
      <c r="D1176" s="5"/>
      <c r="E1176" s="6"/>
      <c r="F1176" s="111"/>
      <c r="G1176" s="6"/>
      <c r="H1176" s="4"/>
      <c r="I1176" s="112"/>
    </row>
    <row r="1177" spans="3:9">
      <c r="C1177" s="72"/>
      <c r="D1177" s="113" t="s">
        <v>699</v>
      </c>
      <c r="E1177" s="114"/>
      <c r="F1177" s="115"/>
      <c r="G1177" s="114"/>
      <c r="H1177" s="116">
        <f>E1175</f>
        <v>12</v>
      </c>
      <c r="I1177" s="113" t="s">
        <v>984</v>
      </c>
    </row>
    <row r="1179" spans="3:9" ht="30">
      <c r="C1179" s="105" t="s">
        <v>525</v>
      </c>
      <c r="D1179" s="105" t="s">
        <v>526</v>
      </c>
      <c r="E1179" s="106" t="s">
        <v>697</v>
      </c>
      <c r="F1179" s="105" t="s">
        <v>710</v>
      </c>
      <c r="G1179" s="106" t="s">
        <v>711</v>
      </c>
      <c r="H1179" s="105" t="s">
        <v>712</v>
      </c>
      <c r="I1179" s="107" t="s">
        <v>713</v>
      </c>
    </row>
    <row r="1180" spans="3:9" ht="48.75">
      <c r="C1180" s="13" t="s">
        <v>1172</v>
      </c>
      <c r="D1180" s="109" t="s">
        <v>425</v>
      </c>
      <c r="E1180" s="6">
        <v>10</v>
      </c>
      <c r="F1180" s="110"/>
      <c r="G1180" s="82"/>
      <c r="H1180" s="111"/>
      <c r="I1180" s="110"/>
    </row>
    <row r="1181" spans="3:9">
      <c r="C1181" s="13" t="s">
        <v>1173</v>
      </c>
      <c r="D1181" s="5"/>
      <c r="E1181" s="6"/>
      <c r="F1181" s="111"/>
      <c r="G1181" s="6"/>
      <c r="H1181" s="4"/>
      <c r="I1181" s="112"/>
    </row>
    <row r="1182" spans="3:9">
      <c r="C1182" s="72"/>
      <c r="D1182" s="113" t="s">
        <v>699</v>
      </c>
      <c r="E1182" s="114"/>
      <c r="F1182" s="115"/>
      <c r="G1182" s="114"/>
      <c r="H1182" s="116">
        <f>E1180</f>
        <v>10</v>
      </c>
      <c r="I1182" s="113" t="s">
        <v>984</v>
      </c>
    </row>
    <row r="1184" spans="3:9" ht="30">
      <c r="C1184" s="105" t="s">
        <v>525</v>
      </c>
      <c r="D1184" s="105" t="s">
        <v>526</v>
      </c>
      <c r="E1184" s="106" t="s">
        <v>697</v>
      </c>
      <c r="F1184" s="105" t="s">
        <v>710</v>
      </c>
      <c r="G1184" s="106" t="s">
        <v>711</v>
      </c>
      <c r="H1184" s="105" t="s">
        <v>712</v>
      </c>
      <c r="I1184" s="107" t="s">
        <v>713</v>
      </c>
    </row>
    <row r="1185" spans="3:9" ht="48">
      <c r="C1185" s="13" t="s">
        <v>1174</v>
      </c>
      <c r="D1185" s="118" t="s">
        <v>427</v>
      </c>
      <c r="E1185" s="6">
        <v>1</v>
      </c>
      <c r="F1185" s="110"/>
      <c r="G1185" s="82"/>
      <c r="H1185" s="111"/>
      <c r="I1185" s="110"/>
    </row>
    <row r="1186" spans="3:9">
      <c r="C1186" s="13" t="s">
        <v>1175</v>
      </c>
      <c r="D1186" s="5"/>
      <c r="E1186" s="6"/>
      <c r="F1186" s="111"/>
      <c r="G1186" s="6"/>
      <c r="H1186" s="4"/>
      <c r="I1186" s="112"/>
    </row>
    <row r="1187" spans="3:9">
      <c r="C1187" s="72"/>
      <c r="D1187" s="113" t="s">
        <v>699</v>
      </c>
      <c r="E1187" s="114"/>
      <c r="F1187" s="115"/>
      <c r="G1187" s="114"/>
      <c r="H1187" s="116">
        <f>E1185</f>
        <v>1</v>
      </c>
      <c r="I1187" s="113" t="s">
        <v>984</v>
      </c>
    </row>
    <row r="1189" spans="3:9" ht="30">
      <c r="C1189" s="105" t="s">
        <v>525</v>
      </c>
      <c r="D1189" s="105" t="s">
        <v>526</v>
      </c>
      <c r="E1189" s="106" t="s">
        <v>697</v>
      </c>
      <c r="F1189" s="105" t="s">
        <v>710</v>
      </c>
      <c r="G1189" s="106" t="s">
        <v>711</v>
      </c>
      <c r="H1189" s="105" t="s">
        <v>712</v>
      </c>
      <c r="I1189" s="107" t="s">
        <v>713</v>
      </c>
    </row>
    <row r="1190" spans="3:9" ht="60.75">
      <c r="C1190" s="13" t="s">
        <v>1176</v>
      </c>
      <c r="D1190" s="109" t="s">
        <v>429</v>
      </c>
      <c r="E1190" s="6">
        <v>1</v>
      </c>
      <c r="F1190" s="110"/>
      <c r="G1190" s="82"/>
      <c r="H1190" s="111"/>
      <c r="I1190" s="110"/>
    </row>
    <row r="1191" spans="3:9">
      <c r="C1191" s="13" t="s">
        <v>1177</v>
      </c>
      <c r="D1191" s="5"/>
      <c r="E1191" s="6"/>
      <c r="F1191" s="111"/>
      <c r="G1191" s="6"/>
      <c r="H1191" s="4"/>
      <c r="I1191" s="112"/>
    </row>
    <row r="1192" spans="3:9">
      <c r="C1192" s="72"/>
      <c r="D1192" s="113" t="s">
        <v>699</v>
      </c>
      <c r="E1192" s="114"/>
      <c r="F1192" s="115"/>
      <c r="G1192" s="114"/>
      <c r="H1192" s="116">
        <f>E1190</f>
        <v>1</v>
      </c>
      <c r="I1192" s="113" t="s">
        <v>984</v>
      </c>
    </row>
    <row r="1194" spans="3:9" ht="30">
      <c r="C1194" s="105" t="s">
        <v>525</v>
      </c>
      <c r="D1194" s="105" t="s">
        <v>526</v>
      </c>
      <c r="E1194" s="106" t="s">
        <v>697</v>
      </c>
      <c r="F1194" s="105" t="s">
        <v>710</v>
      </c>
      <c r="G1194" s="106" t="s">
        <v>711</v>
      </c>
      <c r="H1194" s="105" t="s">
        <v>712</v>
      </c>
      <c r="I1194" s="107" t="s">
        <v>713</v>
      </c>
    </row>
    <row r="1195" spans="3:9" ht="60.75">
      <c r="C1195" s="13" t="s">
        <v>1178</v>
      </c>
      <c r="D1195" s="109" t="s">
        <v>431</v>
      </c>
      <c r="E1195" s="6">
        <v>1</v>
      </c>
      <c r="F1195" s="110"/>
      <c r="G1195" s="82"/>
      <c r="H1195" s="111"/>
      <c r="I1195" s="110"/>
    </row>
    <row r="1196" spans="3:9">
      <c r="C1196" s="13" t="s">
        <v>1179</v>
      </c>
      <c r="D1196" s="5"/>
      <c r="E1196" s="6"/>
      <c r="F1196" s="111"/>
      <c r="G1196" s="6"/>
      <c r="H1196" s="4"/>
      <c r="I1196" s="112"/>
    </row>
    <row r="1197" spans="3:9">
      <c r="C1197" s="72"/>
      <c r="D1197" s="113" t="s">
        <v>699</v>
      </c>
      <c r="E1197" s="114"/>
      <c r="F1197" s="115"/>
      <c r="G1197" s="114"/>
      <c r="H1197" s="116">
        <f>E1195</f>
        <v>1</v>
      </c>
      <c r="I1197" s="113" t="s">
        <v>984</v>
      </c>
    </row>
    <row r="1199" spans="3:9" ht="30">
      <c r="C1199" s="105" t="s">
        <v>525</v>
      </c>
      <c r="D1199" s="105" t="s">
        <v>526</v>
      </c>
      <c r="E1199" s="106" t="s">
        <v>697</v>
      </c>
      <c r="F1199" s="105" t="s">
        <v>710</v>
      </c>
      <c r="G1199" s="106" t="s">
        <v>711</v>
      </c>
      <c r="H1199" s="105" t="s">
        <v>712</v>
      </c>
      <c r="I1199" s="107" t="s">
        <v>713</v>
      </c>
    </row>
    <row r="1200" spans="3:9" ht="60">
      <c r="C1200" s="13" t="s">
        <v>1180</v>
      </c>
      <c r="D1200" s="118" t="s">
        <v>433</v>
      </c>
      <c r="E1200" s="6">
        <v>1</v>
      </c>
      <c r="F1200" s="110"/>
      <c r="G1200" s="82"/>
      <c r="H1200" s="111"/>
      <c r="I1200" s="110"/>
    </row>
    <row r="1201" spans="3:9">
      <c r="C1201" s="13" t="s">
        <v>1181</v>
      </c>
      <c r="D1201" s="5"/>
      <c r="E1201" s="6"/>
      <c r="F1201" s="111"/>
      <c r="G1201" s="6"/>
      <c r="H1201" s="4"/>
      <c r="I1201" s="112"/>
    </row>
    <row r="1202" spans="3:9">
      <c r="C1202" s="72"/>
      <c r="D1202" s="113" t="s">
        <v>699</v>
      </c>
      <c r="E1202" s="114"/>
      <c r="F1202" s="115"/>
      <c r="G1202" s="114"/>
      <c r="H1202" s="116">
        <f>E1200</f>
        <v>1</v>
      </c>
      <c r="I1202" s="113" t="s">
        <v>984</v>
      </c>
    </row>
    <row r="1204" spans="3:9" ht="30">
      <c r="C1204" s="90">
        <v>21</v>
      </c>
      <c r="D1204" s="129" t="s">
        <v>435</v>
      </c>
      <c r="G1204" s="1"/>
    </row>
    <row r="1206" spans="3:9" ht="30">
      <c r="C1206" s="105" t="s">
        <v>525</v>
      </c>
      <c r="D1206" s="105" t="s">
        <v>526</v>
      </c>
      <c r="E1206" s="106" t="s">
        <v>697</v>
      </c>
      <c r="F1206" s="105" t="s">
        <v>710</v>
      </c>
      <c r="G1206" s="106" t="s">
        <v>711</v>
      </c>
      <c r="H1206" s="105" t="s">
        <v>712</v>
      </c>
      <c r="I1206" s="107" t="s">
        <v>713</v>
      </c>
    </row>
    <row r="1207" spans="3:9" ht="36.75">
      <c r="C1207" s="13" t="s">
        <v>1182</v>
      </c>
      <c r="D1207" s="109" t="s">
        <v>1183</v>
      </c>
      <c r="E1207" s="6">
        <v>20</v>
      </c>
      <c r="F1207" s="110"/>
      <c r="G1207" s="82"/>
      <c r="H1207" s="111"/>
      <c r="I1207" s="110"/>
    </row>
    <row r="1208" spans="3:9">
      <c r="C1208" s="13" t="s">
        <v>1184</v>
      </c>
      <c r="D1208" s="5"/>
      <c r="E1208" s="6"/>
      <c r="F1208" s="111"/>
      <c r="G1208" s="6"/>
      <c r="H1208" s="4"/>
      <c r="I1208" s="112"/>
    </row>
    <row r="1209" spans="3:9">
      <c r="C1209" s="72"/>
      <c r="D1209" s="113" t="s">
        <v>699</v>
      </c>
      <c r="E1209" s="114"/>
      <c r="F1209" s="115"/>
      <c r="G1209" s="114"/>
      <c r="H1209" s="116">
        <f>E1207</f>
        <v>20</v>
      </c>
      <c r="I1209" s="113" t="s">
        <v>984</v>
      </c>
    </row>
    <row r="1211" spans="3:9" ht="30">
      <c r="C1211" s="105" t="s">
        <v>525</v>
      </c>
      <c r="D1211" s="105" t="s">
        <v>526</v>
      </c>
      <c r="E1211" s="106" t="s">
        <v>697</v>
      </c>
      <c r="F1211" s="105" t="s">
        <v>710</v>
      </c>
      <c r="G1211" s="106" t="s">
        <v>711</v>
      </c>
      <c r="H1211" s="105" t="s">
        <v>712</v>
      </c>
      <c r="I1211" s="107" t="s">
        <v>713</v>
      </c>
    </row>
    <row r="1212" spans="3:9" ht="36.75">
      <c r="C1212" s="13" t="s">
        <v>1185</v>
      </c>
      <c r="D1212" s="109" t="s">
        <v>1186</v>
      </c>
      <c r="E1212" s="6">
        <v>24</v>
      </c>
      <c r="F1212" s="110"/>
      <c r="G1212" s="82"/>
      <c r="H1212" s="111"/>
      <c r="I1212" s="110"/>
    </row>
    <row r="1213" spans="3:9">
      <c r="C1213" s="13" t="s">
        <v>1187</v>
      </c>
      <c r="D1213" s="5"/>
      <c r="E1213" s="6"/>
      <c r="F1213" s="111"/>
      <c r="G1213" s="6"/>
      <c r="H1213" s="4"/>
      <c r="I1213" s="112"/>
    </row>
    <row r="1214" spans="3:9">
      <c r="C1214" s="72"/>
      <c r="D1214" s="113" t="s">
        <v>699</v>
      </c>
      <c r="E1214" s="114"/>
      <c r="F1214" s="115"/>
      <c r="G1214" s="114"/>
      <c r="H1214" s="116">
        <f>E1212</f>
        <v>24</v>
      </c>
      <c r="I1214" s="113" t="s">
        <v>984</v>
      </c>
    </row>
    <row r="1216" spans="3:9" ht="30">
      <c r="C1216" s="105" t="s">
        <v>525</v>
      </c>
      <c r="D1216" s="105" t="s">
        <v>526</v>
      </c>
      <c r="E1216" s="106" t="s">
        <v>697</v>
      </c>
      <c r="F1216" s="105" t="s">
        <v>710</v>
      </c>
      <c r="G1216" s="106" t="s">
        <v>711</v>
      </c>
      <c r="H1216" s="105" t="s">
        <v>712</v>
      </c>
      <c r="I1216" s="107" t="s">
        <v>713</v>
      </c>
    </row>
    <row r="1217" spans="3:9" ht="36.75">
      <c r="C1217" s="13" t="s">
        <v>1188</v>
      </c>
      <c r="D1217" s="109" t="s">
        <v>441</v>
      </c>
      <c r="E1217" s="6">
        <v>13</v>
      </c>
      <c r="F1217" s="110"/>
      <c r="G1217" s="82"/>
      <c r="H1217" s="111"/>
      <c r="I1217" s="110"/>
    </row>
    <row r="1218" spans="3:9">
      <c r="C1218" s="13" t="s">
        <v>1189</v>
      </c>
      <c r="D1218" s="5"/>
      <c r="E1218" s="6"/>
      <c r="F1218" s="111"/>
      <c r="G1218" s="6"/>
      <c r="H1218" s="4"/>
      <c r="I1218" s="112"/>
    </row>
    <row r="1219" spans="3:9">
      <c r="C1219" s="72"/>
      <c r="D1219" s="113" t="s">
        <v>699</v>
      </c>
      <c r="E1219" s="114"/>
      <c r="F1219" s="115"/>
      <c r="G1219" s="114"/>
      <c r="H1219" s="116">
        <f>E1217</f>
        <v>13</v>
      </c>
      <c r="I1219" s="113" t="s">
        <v>984</v>
      </c>
    </row>
    <row r="1221" spans="3:9" ht="30">
      <c r="C1221" s="105" t="s">
        <v>525</v>
      </c>
      <c r="D1221" s="105" t="s">
        <v>526</v>
      </c>
      <c r="E1221" s="106" t="s">
        <v>697</v>
      </c>
      <c r="F1221" s="105" t="s">
        <v>710</v>
      </c>
      <c r="G1221" s="106" t="s">
        <v>711</v>
      </c>
      <c r="H1221" s="105" t="s">
        <v>712</v>
      </c>
      <c r="I1221" s="107" t="s">
        <v>713</v>
      </c>
    </row>
    <row r="1222" spans="3:9">
      <c r="C1222" s="13" t="s">
        <v>1190</v>
      </c>
      <c r="D1222" s="118" t="str">
        <f>[6]CCU!C54</f>
        <v>BANCADA EM GRANITO</v>
      </c>
      <c r="E1222" s="6"/>
      <c r="F1222" s="110"/>
      <c r="G1222" s="82"/>
      <c r="H1222" s="111"/>
      <c r="I1222" s="110"/>
    </row>
    <row r="1223" spans="3:9" ht="67.150000000000006" customHeight="1">
      <c r="C1223" s="13" t="s">
        <v>861</v>
      </c>
      <c r="D1223" s="5" t="s">
        <v>1191</v>
      </c>
      <c r="E1223" s="6"/>
      <c r="F1223" s="111">
        <v>1.78</v>
      </c>
      <c r="G1223" s="6">
        <v>0.6</v>
      </c>
      <c r="H1223" s="4"/>
      <c r="I1223" s="112">
        <f t="shared" ref="I1223:I1228" si="6">G1223*F1223</f>
        <v>1.0680000000000001</v>
      </c>
    </row>
    <row r="1224" spans="3:9">
      <c r="C1224" s="13"/>
      <c r="D1224" s="5" t="s">
        <v>1192</v>
      </c>
      <c r="E1224" s="6"/>
      <c r="F1224" s="111">
        <v>2.19</v>
      </c>
      <c r="G1224" s="6">
        <v>0.6</v>
      </c>
      <c r="H1224" s="4"/>
      <c r="I1224" s="112">
        <f t="shared" si="6"/>
        <v>1.3139999999999998</v>
      </c>
    </row>
    <row r="1225" spans="3:9">
      <c r="C1225" s="13"/>
      <c r="D1225" s="5" t="s">
        <v>1193</v>
      </c>
      <c r="E1225" s="6"/>
      <c r="F1225" s="111">
        <v>3.2</v>
      </c>
      <c r="G1225" s="6">
        <v>0.6</v>
      </c>
      <c r="H1225" s="4"/>
      <c r="I1225" s="112">
        <f t="shared" si="6"/>
        <v>1.92</v>
      </c>
    </row>
    <row r="1226" spans="3:9">
      <c r="C1226" s="13"/>
      <c r="D1226" s="5" t="s">
        <v>1194</v>
      </c>
      <c r="E1226" s="6"/>
      <c r="F1226" s="111">
        <f>2.3+1.79</f>
        <v>4.09</v>
      </c>
      <c r="G1226" s="6">
        <v>0.5</v>
      </c>
      <c r="H1226" s="4"/>
      <c r="I1226" s="112">
        <f t="shared" si="6"/>
        <v>2.0449999999999999</v>
      </c>
    </row>
    <row r="1227" spans="3:9">
      <c r="C1227" s="13"/>
      <c r="D1227" s="5" t="s">
        <v>1195</v>
      </c>
      <c r="E1227" s="6"/>
      <c r="F1227" s="111">
        <v>2.4300000000000002</v>
      </c>
      <c r="G1227" s="6">
        <v>0.6</v>
      </c>
      <c r="H1227" s="4"/>
      <c r="I1227" s="112">
        <f t="shared" si="6"/>
        <v>1.458</v>
      </c>
    </row>
    <row r="1228" spans="3:9">
      <c r="C1228" s="13"/>
      <c r="D1228" s="5" t="s">
        <v>1196</v>
      </c>
      <c r="E1228" s="6"/>
      <c r="F1228" s="111">
        <v>2.0299999999999998</v>
      </c>
      <c r="G1228" s="6">
        <v>0.5</v>
      </c>
      <c r="H1228" s="4"/>
      <c r="I1228" s="112">
        <f t="shared" si="6"/>
        <v>1.0149999999999999</v>
      </c>
    </row>
    <row r="1229" spans="3:9">
      <c r="C1229" s="13"/>
      <c r="D1229" s="5"/>
      <c r="E1229" s="6"/>
      <c r="F1229" s="111"/>
      <c r="G1229" s="6"/>
      <c r="H1229" s="4"/>
      <c r="I1229" s="112"/>
    </row>
    <row r="1230" spans="3:9">
      <c r="C1230" s="72"/>
      <c r="D1230" s="113" t="s">
        <v>699</v>
      </c>
      <c r="E1230" s="114"/>
      <c r="F1230" s="115"/>
      <c r="G1230" s="114"/>
      <c r="H1230" s="116">
        <f>SUM(I1223:I1228)</f>
        <v>8.82</v>
      </c>
      <c r="I1230" s="113" t="s">
        <v>9</v>
      </c>
    </row>
    <row r="1232" spans="3:9" ht="30">
      <c r="C1232" s="105" t="s">
        <v>525</v>
      </c>
      <c r="D1232" s="105" t="s">
        <v>526</v>
      </c>
      <c r="E1232" s="106" t="s">
        <v>697</v>
      </c>
      <c r="F1232" s="105" t="s">
        <v>710</v>
      </c>
      <c r="G1232" s="106" t="s">
        <v>711</v>
      </c>
      <c r="H1232" s="105" t="s">
        <v>712</v>
      </c>
      <c r="I1232" s="107" t="s">
        <v>713</v>
      </c>
    </row>
    <row r="1233" spans="3:9" ht="48.75">
      <c r="C1233" s="13" t="s">
        <v>1197</v>
      </c>
      <c r="D1233" s="109" t="s">
        <v>1198</v>
      </c>
      <c r="E1233" s="6">
        <v>9</v>
      </c>
      <c r="F1233" s="110"/>
      <c r="G1233" s="82"/>
      <c r="H1233" s="111"/>
      <c r="I1233" s="110"/>
    </row>
    <row r="1234" spans="3:9">
      <c r="C1234" s="13" t="s">
        <v>1199</v>
      </c>
      <c r="D1234" s="5"/>
      <c r="E1234" s="6"/>
      <c r="F1234" s="111"/>
      <c r="G1234" s="6"/>
      <c r="H1234" s="4"/>
      <c r="I1234" s="112"/>
    </row>
    <row r="1235" spans="3:9">
      <c r="C1235" s="72"/>
      <c r="D1235" s="113" t="s">
        <v>699</v>
      </c>
      <c r="E1235" s="114"/>
      <c r="F1235" s="115"/>
      <c r="G1235" s="114"/>
      <c r="H1235" s="116">
        <f>E1233</f>
        <v>9</v>
      </c>
      <c r="I1235" s="113" t="s">
        <v>984</v>
      </c>
    </row>
    <row r="1237" spans="3:9" ht="30">
      <c r="C1237" s="105" t="s">
        <v>525</v>
      </c>
      <c r="D1237" s="105" t="s">
        <v>526</v>
      </c>
      <c r="E1237" s="106" t="s">
        <v>697</v>
      </c>
      <c r="F1237" s="105" t="s">
        <v>710</v>
      </c>
      <c r="G1237" s="106" t="s">
        <v>711</v>
      </c>
      <c r="H1237" s="105" t="s">
        <v>712</v>
      </c>
      <c r="I1237" s="107" t="s">
        <v>713</v>
      </c>
    </row>
    <row r="1238" spans="3:9" ht="36.75">
      <c r="C1238" s="13" t="s">
        <v>1200</v>
      </c>
      <c r="D1238" s="109" t="s">
        <v>448</v>
      </c>
      <c r="E1238" s="6">
        <v>3</v>
      </c>
      <c r="F1238" s="110"/>
      <c r="G1238" s="82"/>
      <c r="H1238" s="111"/>
      <c r="I1238" s="110"/>
    </row>
    <row r="1239" spans="3:9">
      <c r="C1239" s="13" t="s">
        <v>1201</v>
      </c>
      <c r="D1239" s="5"/>
      <c r="E1239" s="6"/>
      <c r="F1239" s="111"/>
      <c r="G1239" s="6"/>
      <c r="H1239" s="4"/>
      <c r="I1239" s="112"/>
    </row>
    <row r="1240" spans="3:9">
      <c r="C1240" s="72"/>
      <c r="D1240" s="113" t="s">
        <v>699</v>
      </c>
      <c r="E1240" s="114"/>
      <c r="F1240" s="115"/>
      <c r="G1240" s="114"/>
      <c r="H1240" s="116">
        <f>E1238</f>
        <v>3</v>
      </c>
      <c r="I1240" s="113" t="s">
        <v>984</v>
      </c>
    </row>
    <row r="1242" spans="3:9" ht="30">
      <c r="C1242" s="105" t="s">
        <v>525</v>
      </c>
      <c r="D1242" s="105" t="s">
        <v>526</v>
      </c>
      <c r="E1242" s="106" t="s">
        <v>697</v>
      </c>
      <c r="F1242" s="105" t="s">
        <v>710</v>
      </c>
      <c r="G1242" s="106" t="s">
        <v>711</v>
      </c>
      <c r="H1242" s="105" t="s">
        <v>712</v>
      </c>
      <c r="I1242" s="107" t="s">
        <v>713</v>
      </c>
    </row>
    <row r="1243" spans="3:9" ht="36.75">
      <c r="C1243" s="13" t="s">
        <v>1202</v>
      </c>
      <c r="D1243" s="109" t="s">
        <v>1203</v>
      </c>
      <c r="E1243" s="6">
        <v>9</v>
      </c>
      <c r="F1243" s="110"/>
      <c r="G1243" s="82"/>
      <c r="H1243" s="111"/>
      <c r="I1243" s="110"/>
    </row>
    <row r="1244" spans="3:9">
      <c r="C1244" s="13" t="s">
        <v>1204</v>
      </c>
      <c r="D1244" s="5"/>
      <c r="E1244" s="6"/>
      <c r="F1244" s="111"/>
      <c r="G1244" s="6"/>
      <c r="H1244" s="4"/>
      <c r="I1244" s="112"/>
    </row>
    <row r="1245" spans="3:9">
      <c r="C1245" s="72"/>
      <c r="D1245" s="113" t="s">
        <v>699</v>
      </c>
      <c r="E1245" s="114"/>
      <c r="F1245" s="115"/>
      <c r="G1245" s="114"/>
      <c r="H1245" s="116">
        <f>E1243</f>
        <v>9</v>
      </c>
      <c r="I1245" s="113" t="s">
        <v>984</v>
      </c>
    </row>
    <row r="1247" spans="3:9" ht="30">
      <c r="C1247" s="105" t="s">
        <v>525</v>
      </c>
      <c r="D1247" s="105" t="s">
        <v>526</v>
      </c>
      <c r="E1247" s="106" t="s">
        <v>697</v>
      </c>
      <c r="F1247" s="105" t="s">
        <v>710</v>
      </c>
      <c r="G1247" s="106" t="s">
        <v>711</v>
      </c>
      <c r="H1247" s="105" t="s">
        <v>712</v>
      </c>
      <c r="I1247" s="107" t="s">
        <v>713</v>
      </c>
    </row>
    <row r="1248" spans="3:9" ht="72.75">
      <c r="C1248" s="13" t="s">
        <v>1205</v>
      </c>
      <c r="D1248" s="109" t="s">
        <v>452</v>
      </c>
      <c r="E1248" s="6">
        <v>10</v>
      </c>
      <c r="F1248" s="110"/>
      <c r="G1248" s="82"/>
      <c r="H1248" s="111"/>
      <c r="I1248" s="110"/>
    </row>
    <row r="1249" spans="3:9">
      <c r="C1249" s="13" t="s">
        <v>1206</v>
      </c>
      <c r="D1249" s="5"/>
      <c r="E1249" s="6"/>
      <c r="F1249" s="111"/>
      <c r="G1249" s="6"/>
      <c r="H1249" s="4"/>
      <c r="I1249" s="112"/>
    </row>
    <row r="1250" spans="3:9">
      <c r="C1250" s="72"/>
      <c r="D1250" s="113" t="s">
        <v>699</v>
      </c>
      <c r="E1250" s="114"/>
      <c r="F1250" s="115"/>
      <c r="G1250" s="114"/>
      <c r="H1250" s="116">
        <f>E1248</f>
        <v>10</v>
      </c>
      <c r="I1250" s="113" t="s">
        <v>984</v>
      </c>
    </row>
    <row r="1251" spans="3:9">
      <c r="C1251" s="124"/>
      <c r="D1251" s="104"/>
      <c r="E1251" s="125"/>
      <c r="F1251" s="126"/>
      <c r="G1251" s="125"/>
      <c r="H1251" s="127"/>
      <c r="I1251" s="104"/>
    </row>
    <row r="1252" spans="3:9" ht="30">
      <c r="C1252" s="105" t="s">
        <v>525</v>
      </c>
      <c r="D1252" s="105" t="s">
        <v>526</v>
      </c>
      <c r="E1252" s="106" t="s">
        <v>697</v>
      </c>
      <c r="F1252" s="105" t="s">
        <v>710</v>
      </c>
      <c r="G1252" s="106" t="s">
        <v>711</v>
      </c>
      <c r="H1252" s="105" t="s">
        <v>712</v>
      </c>
      <c r="I1252" s="107" t="s">
        <v>713</v>
      </c>
    </row>
    <row r="1253" spans="3:9" ht="72.75">
      <c r="C1253" s="13" t="s">
        <v>1205</v>
      </c>
      <c r="D1253" s="109" t="s">
        <v>452</v>
      </c>
      <c r="E1253" s="6">
        <v>10</v>
      </c>
      <c r="F1253" s="110"/>
      <c r="G1253" s="82"/>
      <c r="H1253" s="111"/>
      <c r="I1253" s="110"/>
    </row>
    <row r="1254" spans="3:9">
      <c r="C1254" s="13" t="s">
        <v>1206</v>
      </c>
      <c r="D1254" s="5"/>
      <c r="E1254" s="6"/>
      <c r="F1254" s="111"/>
      <c r="G1254" s="6"/>
      <c r="H1254" s="4"/>
      <c r="I1254" s="112"/>
    </row>
    <row r="1255" spans="3:9">
      <c r="C1255" s="72"/>
      <c r="D1255" s="113" t="s">
        <v>699</v>
      </c>
      <c r="E1255" s="114"/>
      <c r="F1255" s="115"/>
      <c r="G1255" s="114"/>
      <c r="H1255" s="116">
        <f>E1253</f>
        <v>10</v>
      </c>
      <c r="I1255" s="113" t="s">
        <v>984</v>
      </c>
    </row>
    <row r="1256" spans="3:9">
      <c r="C1256" s="124"/>
      <c r="D1256" s="104"/>
      <c r="E1256" s="125"/>
      <c r="F1256" s="126"/>
      <c r="G1256" s="125"/>
      <c r="H1256" s="127"/>
      <c r="I1256" s="104"/>
    </row>
    <row r="1257" spans="3:9" ht="30">
      <c r="C1257" s="105" t="s">
        <v>525</v>
      </c>
      <c r="D1257" s="105" t="s">
        <v>526</v>
      </c>
      <c r="E1257" s="106" t="s">
        <v>697</v>
      </c>
      <c r="F1257" s="105" t="s">
        <v>710</v>
      </c>
      <c r="G1257" s="106" t="s">
        <v>711</v>
      </c>
      <c r="H1257" s="105" t="s">
        <v>712</v>
      </c>
      <c r="I1257" s="107" t="s">
        <v>713</v>
      </c>
    </row>
    <row r="1258" spans="3:9" ht="48.75">
      <c r="C1258" s="13" t="s">
        <v>1207</v>
      </c>
      <c r="D1258" s="128" t="s">
        <v>1208</v>
      </c>
      <c r="E1258" s="6">
        <v>4</v>
      </c>
      <c r="F1258" s="110"/>
      <c r="G1258" s="82"/>
      <c r="H1258" s="111"/>
      <c r="I1258" s="110"/>
    </row>
    <row r="1259" spans="3:9">
      <c r="C1259" s="13" t="s">
        <v>1209</v>
      </c>
      <c r="D1259" s="5" t="s">
        <v>1210</v>
      </c>
      <c r="E1259" s="6"/>
      <c r="F1259" s="111"/>
      <c r="G1259" s="6"/>
      <c r="H1259" s="4"/>
      <c r="I1259" s="112"/>
    </row>
    <row r="1260" spans="3:9">
      <c r="C1260" s="72"/>
      <c r="D1260" s="113" t="s">
        <v>699</v>
      </c>
      <c r="E1260" s="114"/>
      <c r="F1260" s="115"/>
      <c r="G1260" s="114"/>
      <c r="H1260" s="116">
        <f>E1258</f>
        <v>4</v>
      </c>
      <c r="I1260" s="113" t="s">
        <v>984</v>
      </c>
    </row>
    <row r="1262" spans="3:9" ht="30">
      <c r="C1262" s="105" t="s">
        <v>525</v>
      </c>
      <c r="D1262" s="105" t="s">
        <v>526</v>
      </c>
      <c r="E1262" s="106" t="s">
        <v>697</v>
      </c>
      <c r="F1262" s="105" t="s">
        <v>710</v>
      </c>
      <c r="G1262" s="106" t="s">
        <v>711</v>
      </c>
      <c r="H1262" s="105" t="s">
        <v>712</v>
      </c>
      <c r="I1262" s="107" t="s">
        <v>713</v>
      </c>
    </row>
    <row r="1263" spans="3:9" ht="48.75">
      <c r="C1263" s="13" t="s">
        <v>1211</v>
      </c>
      <c r="D1263" s="128" t="s">
        <v>457</v>
      </c>
      <c r="E1263" s="6">
        <v>4</v>
      </c>
      <c r="F1263" s="110"/>
      <c r="G1263" s="82"/>
      <c r="H1263" s="111"/>
      <c r="I1263" s="110"/>
    </row>
    <row r="1264" spans="3:9">
      <c r="C1264" s="13" t="s">
        <v>1212</v>
      </c>
      <c r="D1264" s="5" t="s">
        <v>1210</v>
      </c>
      <c r="E1264" s="6"/>
      <c r="F1264" s="111"/>
      <c r="G1264" s="6"/>
      <c r="H1264" s="4"/>
      <c r="I1264" s="112"/>
    </row>
    <row r="1265" spans="3:9">
      <c r="C1265" s="72"/>
      <c r="D1265" s="113" t="s">
        <v>699</v>
      </c>
      <c r="E1265" s="114"/>
      <c r="F1265" s="115"/>
      <c r="G1265" s="114"/>
      <c r="H1265" s="116">
        <f>E1263</f>
        <v>4</v>
      </c>
      <c r="I1265" s="113" t="s">
        <v>984</v>
      </c>
    </row>
    <row r="1267" spans="3:9" ht="30">
      <c r="C1267" s="105" t="s">
        <v>525</v>
      </c>
      <c r="D1267" s="105" t="s">
        <v>526</v>
      </c>
      <c r="E1267" s="106" t="s">
        <v>697</v>
      </c>
      <c r="F1267" s="105" t="s">
        <v>710</v>
      </c>
      <c r="G1267" s="106" t="s">
        <v>711</v>
      </c>
      <c r="H1267" s="105" t="s">
        <v>712</v>
      </c>
      <c r="I1267" s="107" t="s">
        <v>713</v>
      </c>
    </row>
    <row r="1268" spans="3:9" ht="36.75">
      <c r="C1268" s="13" t="s">
        <v>1213</v>
      </c>
      <c r="D1268" s="109" t="s">
        <v>1214</v>
      </c>
      <c r="E1268" s="6">
        <f>H1250</f>
        <v>10</v>
      </c>
      <c r="F1268" s="110"/>
      <c r="G1268" s="82"/>
      <c r="H1268" s="111"/>
      <c r="I1268" s="110"/>
    </row>
    <row r="1269" spans="3:9">
      <c r="C1269" s="13" t="s">
        <v>1215</v>
      </c>
      <c r="D1269" s="5"/>
      <c r="E1269" s="6"/>
      <c r="F1269" s="111"/>
      <c r="G1269" s="6"/>
      <c r="H1269" s="4"/>
      <c r="I1269" s="112"/>
    </row>
    <row r="1270" spans="3:9">
      <c r="C1270" s="72"/>
      <c r="D1270" s="113" t="s">
        <v>699</v>
      </c>
      <c r="E1270" s="114"/>
      <c r="F1270" s="115"/>
      <c r="G1270" s="114"/>
      <c r="H1270" s="116">
        <f>E1268</f>
        <v>10</v>
      </c>
      <c r="I1270" s="113" t="s">
        <v>984</v>
      </c>
    </row>
    <row r="1272" spans="3:9">
      <c r="C1272" s="90">
        <v>22</v>
      </c>
      <c r="D1272" s="129" t="s">
        <v>461</v>
      </c>
      <c r="G1272" s="1"/>
    </row>
    <row r="1274" spans="3:9" ht="30">
      <c r="C1274" s="105" t="s">
        <v>525</v>
      </c>
      <c r="D1274" s="105" t="s">
        <v>526</v>
      </c>
      <c r="E1274" s="106" t="s">
        <v>697</v>
      </c>
      <c r="F1274" s="105" t="s">
        <v>710</v>
      </c>
      <c r="G1274" s="106" t="s">
        <v>711</v>
      </c>
      <c r="H1274" s="105" t="s">
        <v>712</v>
      </c>
      <c r="I1274" s="107" t="s">
        <v>713</v>
      </c>
    </row>
    <row r="1275" spans="3:9" ht="24">
      <c r="C1275" s="13" t="s">
        <v>1216</v>
      </c>
      <c r="D1275" s="118" t="s">
        <v>463</v>
      </c>
      <c r="E1275" s="6"/>
      <c r="F1275" s="110"/>
      <c r="G1275" s="82"/>
      <c r="H1275" s="111"/>
      <c r="I1275" s="110"/>
    </row>
    <row r="1276" spans="3:9">
      <c r="C1276" s="13" t="s">
        <v>1217</v>
      </c>
      <c r="D1276" s="5" t="s">
        <v>898</v>
      </c>
      <c r="E1276" s="6"/>
      <c r="F1276" s="111"/>
      <c r="G1276" s="6"/>
      <c r="H1276" s="4"/>
      <c r="I1276" s="112">
        <v>9.35</v>
      </c>
    </row>
    <row r="1277" spans="3:9">
      <c r="C1277" s="13"/>
      <c r="D1277" s="5" t="s">
        <v>899</v>
      </c>
      <c r="E1277" s="6"/>
      <c r="F1277" s="111"/>
      <c r="G1277" s="6"/>
      <c r="H1277" s="4"/>
      <c r="I1277" s="112">
        <v>10.25</v>
      </c>
    </row>
    <row r="1278" spans="3:9">
      <c r="C1278" s="13"/>
      <c r="D1278" s="5" t="s">
        <v>1218</v>
      </c>
      <c r="E1278" s="6"/>
      <c r="F1278" s="111"/>
      <c r="G1278" s="6"/>
      <c r="H1278" s="4"/>
      <c r="I1278" s="112">
        <v>11.78</v>
      </c>
    </row>
    <row r="1279" spans="3:9">
      <c r="C1279" s="13"/>
      <c r="D1279" s="5" t="s">
        <v>1219</v>
      </c>
      <c r="E1279" s="6"/>
      <c r="F1279" s="111"/>
      <c r="G1279" s="6"/>
      <c r="H1279" s="4"/>
      <c r="I1279" s="112">
        <v>37.6</v>
      </c>
    </row>
    <row r="1280" spans="3:9">
      <c r="C1280" s="13"/>
      <c r="D1280" s="5"/>
      <c r="E1280" s="6"/>
      <c r="F1280" s="111"/>
      <c r="G1280" s="6"/>
      <c r="H1280" s="4"/>
      <c r="I1280" s="112"/>
    </row>
    <row r="1281" spans="3:9">
      <c r="C1281" s="72"/>
      <c r="D1281" s="113" t="s">
        <v>699</v>
      </c>
      <c r="E1281" s="114"/>
      <c r="F1281" s="115"/>
      <c r="G1281" s="114"/>
      <c r="H1281" s="116">
        <f>SUM(I1276:I1279)</f>
        <v>68.98</v>
      </c>
      <c r="I1281" s="113" t="s">
        <v>9</v>
      </c>
    </row>
    <row r="1283" spans="3:9" ht="30">
      <c r="C1283" s="105" t="s">
        <v>525</v>
      </c>
      <c r="D1283" s="105" t="s">
        <v>526</v>
      </c>
      <c r="E1283" s="106" t="s">
        <v>697</v>
      </c>
      <c r="F1283" s="105" t="s">
        <v>710</v>
      </c>
      <c r="G1283" s="106" t="s">
        <v>711</v>
      </c>
      <c r="H1283" s="105" t="s">
        <v>712</v>
      </c>
      <c r="I1283" s="107" t="s">
        <v>713</v>
      </c>
    </row>
    <row r="1284" spans="3:9" ht="36.75">
      <c r="C1284" s="13" t="s">
        <v>1220</v>
      </c>
      <c r="D1284" s="109" t="s">
        <v>465</v>
      </c>
      <c r="E1284" s="6"/>
      <c r="F1284" s="110"/>
      <c r="G1284" s="82"/>
      <c r="H1284" s="111"/>
      <c r="I1284" s="110"/>
    </row>
    <row r="1285" spans="3:9">
      <c r="C1285" s="13" t="s">
        <v>1221</v>
      </c>
      <c r="D1285" s="5" t="s">
        <v>898</v>
      </c>
      <c r="E1285" s="6">
        <v>2</v>
      </c>
      <c r="F1285" s="111"/>
      <c r="G1285" s="6"/>
      <c r="H1285" s="4"/>
      <c r="I1285" s="112"/>
    </row>
    <row r="1286" spans="3:9" ht="55.9" customHeight="1">
      <c r="C1286" s="13"/>
      <c r="D1286" s="5" t="s">
        <v>899</v>
      </c>
      <c r="E1286" s="6">
        <v>2</v>
      </c>
      <c r="F1286" s="111"/>
      <c r="G1286" s="6"/>
      <c r="H1286" s="4"/>
      <c r="I1286" s="112"/>
    </row>
    <row r="1287" spans="3:9">
      <c r="C1287" s="13"/>
      <c r="D1287" s="5"/>
      <c r="E1287" s="6"/>
      <c r="F1287" s="111"/>
      <c r="G1287" s="6"/>
      <c r="H1287" s="4"/>
      <c r="I1287" s="112"/>
    </row>
    <row r="1288" spans="3:9">
      <c r="C1288" s="72"/>
      <c r="D1288" s="113" t="s">
        <v>699</v>
      </c>
      <c r="E1288" s="114"/>
      <c r="F1288" s="115"/>
      <c r="G1288" s="114"/>
      <c r="H1288" s="116">
        <f>SUM(E1285:E1286)</f>
        <v>4</v>
      </c>
      <c r="I1288" s="113" t="s">
        <v>984</v>
      </c>
    </row>
    <row r="1290" spans="3:9">
      <c r="C1290" s="90">
        <v>23</v>
      </c>
      <c r="D1290" s="104" t="s">
        <v>467</v>
      </c>
    </row>
    <row r="1292" spans="3:9" ht="30">
      <c r="C1292" s="105" t="s">
        <v>525</v>
      </c>
      <c r="D1292" s="105" t="s">
        <v>526</v>
      </c>
      <c r="E1292" s="106" t="s">
        <v>697</v>
      </c>
      <c r="F1292" s="105" t="s">
        <v>710</v>
      </c>
      <c r="G1292" s="106" t="s">
        <v>711</v>
      </c>
      <c r="H1292" s="105" t="s">
        <v>712</v>
      </c>
      <c r="I1292" s="107" t="s">
        <v>713</v>
      </c>
    </row>
    <row r="1293" spans="3:9">
      <c r="C1293" s="13" t="s">
        <v>1222</v>
      </c>
      <c r="D1293" s="133" t="s">
        <v>469</v>
      </c>
      <c r="E1293" s="6"/>
      <c r="F1293" s="110"/>
      <c r="G1293" s="82"/>
      <c r="H1293" s="111"/>
      <c r="I1293" s="110">
        <v>647</v>
      </c>
    </row>
    <row r="1294" spans="3:9">
      <c r="C1294" s="13" t="s">
        <v>1223</v>
      </c>
      <c r="D1294" s="5"/>
      <c r="E1294" s="6"/>
      <c r="F1294" s="111"/>
      <c r="G1294" s="6"/>
      <c r="H1294" s="4"/>
      <c r="I1294" s="112"/>
    </row>
    <row r="1295" spans="3:9">
      <c r="C1295" s="72"/>
      <c r="D1295" s="113" t="s">
        <v>699</v>
      </c>
      <c r="E1295" s="114"/>
      <c r="F1295" s="115"/>
      <c r="G1295" s="114"/>
      <c r="H1295" s="116">
        <f>I1293</f>
        <v>647</v>
      </c>
      <c r="I1295" s="113" t="s">
        <v>9</v>
      </c>
    </row>
    <row r="1297" spans="3:9" ht="30">
      <c r="C1297" s="105" t="s">
        <v>525</v>
      </c>
      <c r="D1297" s="105" t="s">
        <v>526</v>
      </c>
      <c r="E1297" s="106" t="s">
        <v>697</v>
      </c>
      <c r="F1297" s="105" t="s">
        <v>710</v>
      </c>
      <c r="G1297" s="106" t="s">
        <v>711</v>
      </c>
      <c r="H1297" s="105" t="s">
        <v>712</v>
      </c>
      <c r="I1297" s="107" t="s">
        <v>713</v>
      </c>
    </row>
    <row r="1298" spans="3:9" ht="24.75">
      <c r="C1298" s="13" t="s">
        <v>1224</v>
      </c>
      <c r="D1298" s="109" t="s">
        <v>1225</v>
      </c>
      <c r="E1298" s="6">
        <v>1</v>
      </c>
      <c r="F1298" s="110"/>
      <c r="G1298" s="82"/>
      <c r="H1298" s="111"/>
      <c r="I1298" s="110"/>
    </row>
    <row r="1299" spans="3:9">
      <c r="C1299" s="13" t="s">
        <v>1226</v>
      </c>
      <c r="D1299" s="5"/>
      <c r="E1299" s="6"/>
      <c r="F1299" s="111"/>
      <c r="G1299" s="6"/>
      <c r="H1299" s="4"/>
      <c r="I1299" s="112"/>
    </row>
    <row r="1300" spans="3:9">
      <c r="C1300" s="72"/>
      <c r="D1300" s="113" t="s">
        <v>699</v>
      </c>
      <c r="E1300" s="114"/>
      <c r="F1300" s="115"/>
      <c r="G1300" s="114"/>
      <c r="H1300" s="116">
        <f>E1298</f>
        <v>1</v>
      </c>
      <c r="I1300" s="113" t="s">
        <v>984</v>
      </c>
    </row>
    <row r="1302" spans="3:9">
      <c r="C1302" s="90">
        <v>24</v>
      </c>
      <c r="D1302" s="104" t="s">
        <v>474</v>
      </c>
      <c r="G1302" s="1"/>
    </row>
    <row r="1304" spans="3:9" ht="30">
      <c r="C1304" s="105" t="s">
        <v>525</v>
      </c>
      <c r="D1304" s="105" t="s">
        <v>526</v>
      </c>
      <c r="E1304" s="106" t="s">
        <v>343</v>
      </c>
      <c r="F1304" s="105" t="s">
        <v>710</v>
      </c>
      <c r="G1304" s="106" t="s">
        <v>711</v>
      </c>
      <c r="H1304" s="105" t="s">
        <v>712</v>
      </c>
      <c r="I1304" s="107" t="s">
        <v>713</v>
      </c>
    </row>
    <row r="1305" spans="3:9">
      <c r="C1305" s="108" t="s">
        <v>1227</v>
      </c>
      <c r="D1305" s="118" t="s">
        <v>474</v>
      </c>
      <c r="E1305" s="6">
        <v>1</v>
      </c>
      <c r="F1305" s="110"/>
      <c r="G1305" s="82"/>
      <c r="H1305" s="111"/>
      <c r="I1305" s="110"/>
    </row>
    <row r="1306" spans="3:9">
      <c r="C1306" s="13"/>
      <c r="D1306" s="5"/>
      <c r="E1306" s="6"/>
      <c r="F1306" s="111"/>
      <c r="G1306" s="6"/>
      <c r="H1306" s="4"/>
      <c r="I1306" s="112"/>
    </row>
    <row r="1307" spans="3:9">
      <c r="C1307" s="72"/>
      <c r="D1307" s="113" t="s">
        <v>699</v>
      </c>
      <c r="E1307" s="114"/>
      <c r="F1307" s="115"/>
      <c r="G1307" s="114"/>
      <c r="H1307" s="116">
        <f>E1305</f>
        <v>1</v>
      </c>
      <c r="I1307" s="113" t="s">
        <v>1228</v>
      </c>
    </row>
  </sheetData>
  <mergeCells count="7">
    <mergeCell ref="G112:G115"/>
    <mergeCell ref="I112:I115"/>
    <mergeCell ref="C2:I2"/>
    <mergeCell ref="C3:I3"/>
    <mergeCell ref="C4:I4"/>
    <mergeCell ref="D8:E8"/>
    <mergeCell ref="C11:I11"/>
  </mergeCells>
  <printOptions horizontalCentered="1"/>
  <pageMargins left="0.39370078740157483" right="0.39370078740157483" top="0.78740157480314965" bottom="0.78740157480314965" header="0.31496062992125984" footer="0.31496062992125984"/>
  <pageSetup scale="66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L123"/>
  <sheetViews>
    <sheetView view="pageBreakPreview" topLeftCell="A55" zoomScale="85" zoomScaleNormal="100" zoomScaleSheetLayoutView="85" workbookViewId="0">
      <selection activeCell="F46" sqref="F46"/>
    </sheetView>
  </sheetViews>
  <sheetFormatPr defaultRowHeight="15"/>
  <cols>
    <col min="4" max="4" width="16.5703125" style="11" bestFit="1" customWidth="1"/>
    <col min="5" max="5" width="9.140625" style="11"/>
    <col min="6" max="6" width="85.28515625" style="3" customWidth="1"/>
    <col min="7" max="7" width="5.42578125" style="11" bestFit="1" customWidth="1"/>
    <col min="8" max="8" width="8" style="80" bestFit="1" customWidth="1"/>
    <col min="9" max="10" width="10.5703125" style="80" bestFit="1" customWidth="1"/>
  </cols>
  <sheetData>
    <row r="1" spans="4:12" ht="48.75" customHeight="1">
      <c r="D1" s="17"/>
      <c r="E1" s="18"/>
      <c r="F1" s="18"/>
      <c r="G1" s="19"/>
      <c r="H1" s="18"/>
      <c r="I1" s="20"/>
      <c r="J1" s="22"/>
      <c r="K1" s="83"/>
    </row>
    <row r="2" spans="4:12">
      <c r="D2" s="175" t="s">
        <v>484</v>
      </c>
      <c r="E2" s="156"/>
      <c r="F2" s="156"/>
      <c r="G2" s="156"/>
      <c r="H2" s="156"/>
      <c r="I2" s="156"/>
      <c r="J2" s="176"/>
      <c r="K2" s="73"/>
      <c r="L2" s="84"/>
    </row>
    <row r="3" spans="4:12">
      <c r="D3" s="175" t="s">
        <v>485</v>
      </c>
      <c r="E3" s="156"/>
      <c r="F3" s="156"/>
      <c r="G3" s="156"/>
      <c r="H3" s="156"/>
      <c r="I3" s="156"/>
      <c r="J3" s="176"/>
      <c r="K3" s="73"/>
      <c r="L3" s="84"/>
    </row>
    <row r="4" spans="4:12" ht="15.75" thickBot="1">
      <c r="D4" s="177" t="s">
        <v>486</v>
      </c>
      <c r="E4" s="178"/>
      <c r="F4" s="178"/>
      <c r="G4" s="178"/>
      <c r="H4" s="178"/>
      <c r="I4" s="178"/>
      <c r="J4" s="179"/>
      <c r="K4" s="73"/>
      <c r="L4" s="84"/>
    </row>
    <row r="5" spans="4:12">
      <c r="D5" s="85"/>
      <c r="E5" s="85"/>
      <c r="F5" s="85"/>
      <c r="G5" s="85"/>
      <c r="H5" s="85"/>
      <c r="I5" s="85"/>
      <c r="J5" s="85"/>
      <c r="K5" s="85"/>
      <c r="L5" s="85"/>
    </row>
    <row r="6" spans="4:12">
      <c r="D6" s="154" t="s">
        <v>490</v>
      </c>
      <c r="E6" s="154"/>
      <c r="F6" s="154"/>
      <c r="G6" s="154"/>
      <c r="H6" s="2"/>
      <c r="I6" s="23"/>
      <c r="J6"/>
    </row>
    <row r="7" spans="4:12">
      <c r="D7" s="154" t="s">
        <v>487</v>
      </c>
      <c r="E7" s="154"/>
      <c r="F7" s="154"/>
      <c r="G7" s="154"/>
      <c r="H7" s="2"/>
      <c r="I7" s="23"/>
      <c r="J7"/>
    </row>
    <row r="8" spans="4:12">
      <c r="D8" s="154" t="s">
        <v>491</v>
      </c>
      <c r="E8" s="154"/>
      <c r="F8" s="154"/>
      <c r="G8" s="154"/>
      <c r="H8" s="2"/>
      <c r="I8" s="23"/>
      <c r="J8"/>
    </row>
    <row r="9" spans="4:12">
      <c r="D9" s="154" t="s">
        <v>689</v>
      </c>
      <c r="E9" s="154"/>
      <c r="F9" s="154"/>
      <c r="G9" s="154"/>
      <c r="H9" s="2"/>
      <c r="I9" s="23"/>
      <c r="J9"/>
    </row>
    <row r="10" spans="4:12">
      <c r="D10"/>
      <c r="E10" s="24"/>
      <c r="F10" s="24"/>
      <c r="G10"/>
      <c r="H10" s="2"/>
      <c r="I10" s="23"/>
      <c r="J10"/>
    </row>
    <row r="11" spans="4:12">
      <c r="D11" s="204" t="s">
        <v>688</v>
      </c>
      <c r="E11" s="204"/>
      <c r="F11" s="204"/>
      <c r="G11" s="204"/>
      <c r="H11" s="204"/>
      <c r="I11" s="204"/>
      <c r="J11" s="204"/>
      <c r="K11" s="1"/>
    </row>
    <row r="12" spans="4:12" ht="18">
      <c r="D12" s="76"/>
      <c r="E12" s="76"/>
      <c r="F12" s="76"/>
      <c r="G12" s="76"/>
      <c r="H12" s="76"/>
      <c r="I12" s="76"/>
      <c r="J12" s="76"/>
      <c r="K12" s="76"/>
      <c r="L12" s="76"/>
    </row>
    <row r="13" spans="4:12">
      <c r="D13" s="79" t="s">
        <v>530</v>
      </c>
      <c r="E13" s="79" t="s">
        <v>531</v>
      </c>
      <c r="F13" s="77" t="s">
        <v>532</v>
      </c>
      <c r="G13" s="79" t="s">
        <v>338</v>
      </c>
      <c r="H13" s="78"/>
      <c r="I13" s="81"/>
      <c r="J13" s="78">
        <v>603.31999999999994</v>
      </c>
    </row>
    <row r="14" spans="4:12">
      <c r="D14" s="13" t="s">
        <v>2</v>
      </c>
      <c r="E14" s="13" t="s">
        <v>533</v>
      </c>
      <c r="F14" s="5" t="s">
        <v>534</v>
      </c>
      <c r="G14" s="13" t="s">
        <v>535</v>
      </c>
      <c r="H14" s="82">
        <v>10</v>
      </c>
      <c r="I14" s="82">
        <v>25.01</v>
      </c>
      <c r="J14" s="82">
        <v>250.1</v>
      </c>
    </row>
    <row r="15" spans="4:12">
      <c r="D15" s="13" t="s">
        <v>2</v>
      </c>
      <c r="E15" s="13" t="s">
        <v>536</v>
      </c>
      <c r="F15" s="5" t="s">
        <v>537</v>
      </c>
      <c r="G15" s="13" t="s">
        <v>535</v>
      </c>
      <c r="H15" s="82">
        <v>10</v>
      </c>
      <c r="I15" s="82">
        <v>20.72</v>
      </c>
      <c r="J15" s="82">
        <v>207.2</v>
      </c>
    </row>
    <row r="16" spans="4:12">
      <c r="D16" s="13" t="s">
        <v>538</v>
      </c>
      <c r="E16" s="13" t="s">
        <v>539</v>
      </c>
      <c r="F16" s="5" t="s">
        <v>540</v>
      </c>
      <c r="G16" s="13" t="s">
        <v>541</v>
      </c>
      <c r="H16" s="82">
        <v>3</v>
      </c>
      <c r="I16" s="82">
        <v>5.6</v>
      </c>
      <c r="J16" s="82">
        <v>16.8</v>
      </c>
    </row>
    <row r="17" spans="4:10" ht="30">
      <c r="D17" s="13" t="s">
        <v>538</v>
      </c>
      <c r="E17" s="13" t="s">
        <v>542</v>
      </c>
      <c r="F17" s="5" t="s">
        <v>543</v>
      </c>
      <c r="G17" s="13" t="s">
        <v>544</v>
      </c>
      <c r="H17" s="82">
        <v>1</v>
      </c>
      <c r="I17" s="82">
        <v>15.5</v>
      </c>
      <c r="J17" s="82">
        <v>15.5</v>
      </c>
    </row>
    <row r="18" spans="4:10" ht="30">
      <c r="D18" s="13" t="s">
        <v>2</v>
      </c>
      <c r="E18" s="13" t="s">
        <v>545</v>
      </c>
      <c r="F18" s="5" t="s">
        <v>546</v>
      </c>
      <c r="G18" s="13" t="s">
        <v>222</v>
      </c>
      <c r="H18" s="82">
        <v>1</v>
      </c>
      <c r="I18" s="82">
        <v>7.74</v>
      </c>
      <c r="J18" s="82">
        <v>7.74</v>
      </c>
    </row>
    <row r="19" spans="4:10" ht="30">
      <c r="D19" s="13" t="s">
        <v>538</v>
      </c>
      <c r="E19" s="13" t="s">
        <v>547</v>
      </c>
      <c r="F19" s="5" t="s">
        <v>548</v>
      </c>
      <c r="G19" s="13" t="s">
        <v>544</v>
      </c>
      <c r="H19" s="82">
        <v>2.2000000000000002</v>
      </c>
      <c r="I19" s="82">
        <v>0.9</v>
      </c>
      <c r="J19" s="82">
        <v>1.98</v>
      </c>
    </row>
    <row r="20" spans="4:10" ht="30">
      <c r="D20" s="13" t="s">
        <v>2</v>
      </c>
      <c r="E20" s="13" t="s">
        <v>549</v>
      </c>
      <c r="F20" s="5" t="s">
        <v>550</v>
      </c>
      <c r="G20" s="13" t="s">
        <v>16</v>
      </c>
      <c r="H20" s="82">
        <v>13</v>
      </c>
      <c r="I20" s="82">
        <v>4.8499999999999996</v>
      </c>
      <c r="J20" s="82">
        <v>63.05</v>
      </c>
    </row>
    <row r="21" spans="4:10" ht="30">
      <c r="D21" s="13" t="s">
        <v>2</v>
      </c>
      <c r="E21" s="13" t="s">
        <v>551</v>
      </c>
      <c r="F21" s="5" t="s">
        <v>552</v>
      </c>
      <c r="G21" s="13" t="s">
        <v>222</v>
      </c>
      <c r="H21" s="82">
        <v>1</v>
      </c>
      <c r="I21" s="82">
        <v>16.920000000000002</v>
      </c>
      <c r="J21" s="82">
        <v>16.920000000000002</v>
      </c>
    </row>
    <row r="22" spans="4:10">
      <c r="D22" s="13" t="s">
        <v>538</v>
      </c>
      <c r="E22" s="13" t="s">
        <v>553</v>
      </c>
      <c r="F22" s="5" t="s">
        <v>554</v>
      </c>
      <c r="G22" s="13" t="s">
        <v>541</v>
      </c>
      <c r="H22" s="82">
        <v>1.3</v>
      </c>
      <c r="I22" s="82">
        <v>18.489999999999998</v>
      </c>
      <c r="J22" s="82">
        <v>24.03</v>
      </c>
    </row>
    <row r="24" spans="4:10">
      <c r="D24" s="79" t="s">
        <v>530</v>
      </c>
      <c r="E24" s="79" t="s">
        <v>357</v>
      </c>
      <c r="F24" s="77" t="s">
        <v>358</v>
      </c>
      <c r="G24" s="79" t="s">
        <v>343</v>
      </c>
      <c r="H24" s="78"/>
      <c r="I24" s="81"/>
      <c r="J24" s="78">
        <v>32.64</v>
      </c>
    </row>
    <row r="25" spans="4:10">
      <c r="D25" s="13" t="s">
        <v>2</v>
      </c>
      <c r="E25" s="13" t="s">
        <v>555</v>
      </c>
      <c r="F25" s="5" t="s">
        <v>556</v>
      </c>
      <c r="G25" s="13" t="s">
        <v>535</v>
      </c>
      <c r="H25" s="82">
        <v>0.3</v>
      </c>
      <c r="I25" s="82">
        <v>20.27</v>
      </c>
      <c r="J25" s="82">
        <v>6.08</v>
      </c>
    </row>
    <row r="26" spans="4:10">
      <c r="D26" s="13" t="s">
        <v>2</v>
      </c>
      <c r="E26" s="13" t="s">
        <v>557</v>
      </c>
      <c r="F26" s="5" t="s">
        <v>558</v>
      </c>
      <c r="G26" s="13" t="s">
        <v>535</v>
      </c>
      <c r="H26" s="82">
        <v>0.3</v>
      </c>
      <c r="I26" s="82">
        <v>24.39</v>
      </c>
      <c r="J26" s="82">
        <v>7.31</v>
      </c>
    </row>
    <row r="27" spans="4:10" ht="45">
      <c r="D27" s="13" t="s">
        <v>538</v>
      </c>
      <c r="E27" s="13" t="s">
        <v>559</v>
      </c>
      <c r="F27" s="5" t="s">
        <v>560</v>
      </c>
      <c r="G27" s="13" t="s">
        <v>544</v>
      </c>
      <c r="H27" s="82">
        <v>1</v>
      </c>
      <c r="I27" s="82">
        <v>19.25</v>
      </c>
      <c r="J27" s="82">
        <v>19.25</v>
      </c>
    </row>
    <row r="29" spans="4:10">
      <c r="D29" s="79" t="s">
        <v>530</v>
      </c>
      <c r="E29" s="79" t="s">
        <v>153</v>
      </c>
      <c r="F29" s="77" t="s">
        <v>154</v>
      </c>
      <c r="G29" s="79" t="s">
        <v>9</v>
      </c>
      <c r="H29" s="78"/>
      <c r="I29" s="81">
        <v>72.680000000000007</v>
      </c>
      <c r="J29" s="78">
        <v>72.680000000000007</v>
      </c>
    </row>
    <row r="30" spans="4:10">
      <c r="D30" s="13" t="s">
        <v>2</v>
      </c>
      <c r="E30" s="13" t="s">
        <v>561</v>
      </c>
      <c r="F30" s="5" t="s">
        <v>562</v>
      </c>
      <c r="G30" s="13" t="s">
        <v>535</v>
      </c>
      <c r="H30" s="82">
        <v>1.19</v>
      </c>
      <c r="I30" s="82">
        <v>20.89</v>
      </c>
      <c r="J30" s="82">
        <v>24.85</v>
      </c>
    </row>
    <row r="31" spans="4:10">
      <c r="D31" s="13" t="s">
        <v>2</v>
      </c>
      <c r="E31" s="13" t="s">
        <v>563</v>
      </c>
      <c r="F31" s="5" t="s">
        <v>564</v>
      </c>
      <c r="G31" s="13" t="s">
        <v>535</v>
      </c>
      <c r="H31" s="82">
        <v>1.19</v>
      </c>
      <c r="I31" s="82">
        <v>20.65</v>
      </c>
      <c r="J31" s="82">
        <v>24.57</v>
      </c>
    </row>
    <row r="32" spans="4:10">
      <c r="D32" s="13" t="s">
        <v>538</v>
      </c>
      <c r="E32" s="13" t="s">
        <v>565</v>
      </c>
      <c r="F32" s="5" t="s">
        <v>566</v>
      </c>
      <c r="G32" s="13" t="s">
        <v>567</v>
      </c>
      <c r="H32" s="82">
        <v>3.86</v>
      </c>
      <c r="I32" s="82">
        <v>1.1000000000000001</v>
      </c>
      <c r="J32" s="82">
        <v>4.24</v>
      </c>
    </row>
    <row r="33" spans="4:10">
      <c r="D33" s="13" t="s">
        <v>538</v>
      </c>
      <c r="E33" s="13" t="s">
        <v>568</v>
      </c>
      <c r="F33" s="5" t="s">
        <v>569</v>
      </c>
      <c r="G33" s="13" t="s">
        <v>570</v>
      </c>
      <c r="H33" s="82">
        <v>0.02</v>
      </c>
      <c r="I33" s="82">
        <v>90</v>
      </c>
      <c r="J33" s="82">
        <v>1.8</v>
      </c>
    </row>
    <row r="34" spans="4:10" ht="30">
      <c r="D34" s="13" t="s">
        <v>538</v>
      </c>
      <c r="E34" s="13" t="s">
        <v>571</v>
      </c>
      <c r="F34" s="5" t="s">
        <v>572</v>
      </c>
      <c r="G34" s="13" t="s">
        <v>573</v>
      </c>
      <c r="H34" s="82">
        <v>2</v>
      </c>
      <c r="I34" s="82">
        <v>8.61</v>
      </c>
      <c r="J34" s="82">
        <v>17.22</v>
      </c>
    </row>
    <row r="36" spans="4:10">
      <c r="D36" s="79" t="s">
        <v>530</v>
      </c>
      <c r="E36" s="79" t="s">
        <v>443</v>
      </c>
      <c r="F36" s="77" t="s">
        <v>444</v>
      </c>
      <c r="G36" s="79" t="s">
        <v>9</v>
      </c>
      <c r="H36" s="78"/>
      <c r="I36" s="81">
        <v>1765.11</v>
      </c>
      <c r="J36" s="78">
        <v>1765.11</v>
      </c>
    </row>
    <row r="37" spans="4:10">
      <c r="D37" s="13" t="s">
        <v>2</v>
      </c>
      <c r="E37" s="13" t="s">
        <v>574</v>
      </c>
      <c r="F37" s="5" t="s">
        <v>575</v>
      </c>
      <c r="G37" s="13" t="s">
        <v>535</v>
      </c>
      <c r="H37" s="82">
        <v>0.8</v>
      </c>
      <c r="I37" s="82">
        <v>25.37</v>
      </c>
      <c r="J37" s="82">
        <v>20.29</v>
      </c>
    </row>
    <row r="38" spans="4:10">
      <c r="D38" s="13" t="s">
        <v>2</v>
      </c>
      <c r="E38" s="13" t="s">
        <v>563</v>
      </c>
      <c r="F38" s="5" t="s">
        <v>564</v>
      </c>
      <c r="G38" s="13" t="s">
        <v>535</v>
      </c>
      <c r="H38" s="82">
        <v>0.8</v>
      </c>
      <c r="I38" s="82">
        <v>20.65</v>
      </c>
      <c r="J38" s="82">
        <v>16.52</v>
      </c>
    </row>
    <row r="39" spans="4:10">
      <c r="D39" s="13" t="s">
        <v>538</v>
      </c>
      <c r="E39" s="13" t="s">
        <v>576</v>
      </c>
      <c r="F39" s="5" t="s">
        <v>577</v>
      </c>
      <c r="G39" s="13" t="s">
        <v>567</v>
      </c>
      <c r="H39" s="82">
        <v>1.05</v>
      </c>
      <c r="I39" s="82">
        <v>115.01</v>
      </c>
      <c r="J39" s="82">
        <v>120.76</v>
      </c>
    </row>
    <row r="40" spans="4:10">
      <c r="D40" s="13" t="s">
        <v>538</v>
      </c>
      <c r="E40" s="13" t="s">
        <v>578</v>
      </c>
      <c r="F40" s="5" t="s">
        <v>579</v>
      </c>
      <c r="G40" s="13" t="s">
        <v>567</v>
      </c>
      <c r="H40" s="82">
        <v>1.19</v>
      </c>
      <c r="I40" s="82">
        <v>38.25</v>
      </c>
      <c r="J40" s="82">
        <v>45.51</v>
      </c>
    </row>
    <row r="41" spans="4:10" ht="30">
      <c r="D41" s="13" t="s">
        <v>538</v>
      </c>
      <c r="E41" s="13" t="s">
        <v>580</v>
      </c>
      <c r="F41" s="5" t="s">
        <v>581</v>
      </c>
      <c r="G41" s="13" t="s">
        <v>544</v>
      </c>
      <c r="H41" s="82">
        <v>2</v>
      </c>
      <c r="I41" s="82">
        <v>20.27</v>
      </c>
      <c r="J41" s="82">
        <v>40.54</v>
      </c>
    </row>
    <row r="42" spans="4:10" ht="30">
      <c r="D42" s="13" t="s">
        <v>538</v>
      </c>
      <c r="E42" s="13" t="s">
        <v>582</v>
      </c>
      <c r="F42" s="5" t="s">
        <v>583</v>
      </c>
      <c r="G42" s="13" t="s">
        <v>584</v>
      </c>
      <c r="H42" s="82">
        <v>2.1</v>
      </c>
      <c r="I42" s="82">
        <v>724.52</v>
      </c>
      <c r="J42" s="82">
        <v>1521.49</v>
      </c>
    </row>
    <row r="44" spans="4:10">
      <c r="D44" s="79" t="s">
        <v>530</v>
      </c>
      <c r="E44" s="79" t="s">
        <v>476</v>
      </c>
      <c r="F44" s="77" t="s">
        <v>474</v>
      </c>
      <c r="G44" s="79" t="s">
        <v>343</v>
      </c>
      <c r="H44" s="78"/>
      <c r="I44" s="81">
        <v>142000.48000000001</v>
      </c>
      <c r="J44" s="78">
        <v>142000.48000000001</v>
      </c>
    </row>
    <row r="45" spans="4:10">
      <c r="D45" s="13" t="s">
        <v>2</v>
      </c>
      <c r="E45" s="13" t="s">
        <v>585</v>
      </c>
      <c r="F45" s="5" t="s">
        <v>586</v>
      </c>
      <c r="G45" s="13" t="s">
        <v>587</v>
      </c>
      <c r="H45" s="82">
        <v>0</v>
      </c>
      <c r="I45" s="82">
        <v>17950.39</v>
      </c>
      <c r="J45" s="82">
        <v>0</v>
      </c>
    </row>
    <row r="46" spans="4:10">
      <c r="D46" s="13" t="s">
        <v>2</v>
      </c>
      <c r="E46" s="13" t="s">
        <v>588</v>
      </c>
      <c r="F46" s="5" t="s">
        <v>589</v>
      </c>
      <c r="G46" s="13" t="s">
        <v>587</v>
      </c>
      <c r="H46" s="82">
        <v>8</v>
      </c>
      <c r="I46" s="82">
        <v>3716.51</v>
      </c>
      <c r="J46" s="82">
        <v>29732.080000000002</v>
      </c>
    </row>
    <row r="47" spans="4:10">
      <c r="D47" s="13" t="s">
        <v>2</v>
      </c>
      <c r="E47" s="13" t="s">
        <v>590</v>
      </c>
      <c r="F47" s="5" t="s">
        <v>591</v>
      </c>
      <c r="G47" s="13" t="s">
        <v>587</v>
      </c>
      <c r="H47" s="82">
        <v>8</v>
      </c>
      <c r="I47" s="82">
        <v>3620.55</v>
      </c>
      <c r="J47" s="82">
        <v>28964.400000000001</v>
      </c>
    </row>
    <row r="48" spans="4:10">
      <c r="D48" s="13" t="s">
        <v>2</v>
      </c>
      <c r="E48" s="13" t="s">
        <v>592</v>
      </c>
      <c r="F48" s="5" t="s">
        <v>586</v>
      </c>
      <c r="G48" s="13" t="s">
        <v>535</v>
      </c>
      <c r="H48" s="82">
        <v>800</v>
      </c>
      <c r="I48" s="82">
        <v>104.13</v>
      </c>
      <c r="J48" s="82">
        <v>83304</v>
      </c>
    </row>
    <row r="50" spans="4:10" ht="30">
      <c r="D50" s="79" t="s">
        <v>78</v>
      </c>
      <c r="E50" s="79" t="s">
        <v>593</v>
      </c>
      <c r="F50" s="77" t="s">
        <v>594</v>
      </c>
      <c r="G50" s="79" t="s">
        <v>16</v>
      </c>
      <c r="H50" s="78"/>
      <c r="I50" s="81">
        <v>163.66000000000003</v>
      </c>
      <c r="J50" s="78">
        <v>163.66000000000003</v>
      </c>
    </row>
    <row r="51" spans="4:10">
      <c r="D51" s="13" t="s">
        <v>2</v>
      </c>
      <c r="E51" s="13" t="s">
        <v>595</v>
      </c>
      <c r="F51" s="5" t="s">
        <v>596</v>
      </c>
      <c r="G51" s="13" t="s">
        <v>535</v>
      </c>
      <c r="H51" s="82">
        <v>0.47</v>
      </c>
      <c r="I51" s="82">
        <v>19.77</v>
      </c>
      <c r="J51" s="82">
        <v>9.2899999999999991</v>
      </c>
    </row>
    <row r="52" spans="4:10">
      <c r="D52" s="13" t="s">
        <v>2</v>
      </c>
      <c r="E52" s="13" t="s">
        <v>597</v>
      </c>
      <c r="F52" s="5" t="s">
        <v>598</v>
      </c>
      <c r="G52" s="13" t="s">
        <v>535</v>
      </c>
      <c r="H52" s="82">
        <v>0.47</v>
      </c>
      <c r="I52" s="82">
        <v>23.96</v>
      </c>
      <c r="J52" s="82">
        <v>11.26</v>
      </c>
    </row>
    <row r="53" spans="4:10" ht="30">
      <c r="D53" s="13" t="s">
        <v>538</v>
      </c>
      <c r="E53" s="13" t="s">
        <v>599</v>
      </c>
      <c r="F53" s="5" t="s">
        <v>600</v>
      </c>
      <c r="G53" s="13" t="s">
        <v>541</v>
      </c>
      <c r="H53" s="82">
        <v>1.0225</v>
      </c>
      <c r="I53" s="82">
        <v>139.97</v>
      </c>
      <c r="J53" s="82">
        <v>143.11000000000001</v>
      </c>
    </row>
    <row r="55" spans="4:10" ht="30">
      <c r="D55" s="79" t="s">
        <v>78</v>
      </c>
      <c r="E55" s="79" t="s">
        <v>601</v>
      </c>
      <c r="F55" s="77" t="s">
        <v>602</v>
      </c>
      <c r="G55" s="79" t="s">
        <v>16</v>
      </c>
      <c r="H55" s="78"/>
      <c r="I55" s="81">
        <v>192.73000000000002</v>
      </c>
      <c r="J55" s="78">
        <v>192.73000000000002</v>
      </c>
    </row>
    <row r="56" spans="4:10">
      <c r="D56" s="13" t="s">
        <v>2</v>
      </c>
      <c r="E56" s="13" t="s">
        <v>595</v>
      </c>
      <c r="F56" s="5" t="s">
        <v>596</v>
      </c>
      <c r="G56" s="13" t="s">
        <v>535</v>
      </c>
      <c r="H56" s="82">
        <v>0.47</v>
      </c>
      <c r="I56" s="82">
        <v>19.77</v>
      </c>
      <c r="J56" s="82">
        <v>9.2899999999999991</v>
      </c>
    </row>
    <row r="57" spans="4:10">
      <c r="D57" s="13" t="s">
        <v>2</v>
      </c>
      <c r="E57" s="13" t="s">
        <v>597</v>
      </c>
      <c r="F57" s="5" t="s">
        <v>598</v>
      </c>
      <c r="G57" s="13" t="s">
        <v>535</v>
      </c>
      <c r="H57" s="82">
        <v>0.47</v>
      </c>
      <c r="I57" s="82">
        <v>23.96</v>
      </c>
      <c r="J57" s="82">
        <v>11.26</v>
      </c>
    </row>
    <row r="58" spans="4:10" ht="30">
      <c r="D58" s="13" t="s">
        <v>538</v>
      </c>
      <c r="E58" s="13" t="s">
        <v>603</v>
      </c>
      <c r="F58" s="5" t="s">
        <v>604</v>
      </c>
      <c r="G58" s="13" t="s">
        <v>541</v>
      </c>
      <c r="H58" s="82">
        <v>1.0225</v>
      </c>
      <c r="I58" s="82">
        <v>168.4</v>
      </c>
      <c r="J58" s="82">
        <v>172.18</v>
      </c>
    </row>
    <row r="60" spans="4:10">
      <c r="D60" s="79" t="s">
        <v>530</v>
      </c>
      <c r="E60" s="79" t="s">
        <v>350</v>
      </c>
      <c r="F60" s="77" t="s">
        <v>351</v>
      </c>
      <c r="G60" s="79"/>
      <c r="H60" s="78"/>
      <c r="I60" s="81">
        <v>202361.52</v>
      </c>
      <c r="J60" s="78">
        <v>202361.52</v>
      </c>
    </row>
    <row r="61" spans="4:10" ht="30">
      <c r="D61" s="13" t="s">
        <v>2</v>
      </c>
      <c r="E61" s="13">
        <v>103845</v>
      </c>
      <c r="F61" s="5" t="s">
        <v>605</v>
      </c>
      <c r="G61" s="13" t="s">
        <v>222</v>
      </c>
      <c r="H61" s="82" t="s">
        <v>606</v>
      </c>
      <c r="I61" s="82">
        <v>37.19</v>
      </c>
      <c r="J61" s="82">
        <v>371.9</v>
      </c>
    </row>
    <row r="62" spans="4:10" ht="30">
      <c r="D62" s="13" t="s">
        <v>2</v>
      </c>
      <c r="E62" s="13">
        <v>92289</v>
      </c>
      <c r="F62" s="5" t="s">
        <v>607</v>
      </c>
      <c r="G62" s="13" t="s">
        <v>222</v>
      </c>
      <c r="H62" s="82" t="s">
        <v>608</v>
      </c>
      <c r="I62" s="82">
        <v>46.08</v>
      </c>
      <c r="J62" s="82">
        <v>3686.4</v>
      </c>
    </row>
    <row r="63" spans="4:10" ht="30">
      <c r="D63" s="13" t="s">
        <v>2</v>
      </c>
      <c r="E63" s="13">
        <v>92290</v>
      </c>
      <c r="F63" s="5" t="s">
        <v>609</v>
      </c>
      <c r="G63" s="13" t="s">
        <v>222</v>
      </c>
      <c r="H63" s="82" t="s">
        <v>610</v>
      </c>
      <c r="I63" s="82">
        <v>69.98</v>
      </c>
      <c r="J63" s="82">
        <v>2799.2</v>
      </c>
    </row>
    <row r="64" spans="4:10" ht="30">
      <c r="D64" s="13" t="s">
        <v>2</v>
      </c>
      <c r="E64" s="13">
        <v>103865</v>
      </c>
      <c r="F64" s="5" t="s">
        <v>611</v>
      </c>
      <c r="G64" s="13" t="s">
        <v>222</v>
      </c>
      <c r="H64" s="82" t="s">
        <v>612</v>
      </c>
      <c r="I64" s="82">
        <v>21.41</v>
      </c>
      <c r="J64" s="82">
        <v>2290.87</v>
      </c>
    </row>
    <row r="65" spans="4:10" ht="30">
      <c r="D65" s="13" t="s">
        <v>2</v>
      </c>
      <c r="E65" s="13">
        <v>103867</v>
      </c>
      <c r="F65" s="5" t="s">
        <v>613</v>
      </c>
      <c r="G65" s="13" t="s">
        <v>222</v>
      </c>
      <c r="H65" s="82" t="s">
        <v>614</v>
      </c>
      <c r="I65" s="82">
        <v>48</v>
      </c>
      <c r="J65" s="82">
        <v>192</v>
      </c>
    </row>
    <row r="66" spans="4:10" ht="30">
      <c r="D66" s="13" t="s">
        <v>2</v>
      </c>
      <c r="E66" s="13">
        <v>92301</v>
      </c>
      <c r="F66" s="5" t="s">
        <v>615</v>
      </c>
      <c r="G66" s="13" t="s">
        <v>222</v>
      </c>
      <c r="H66" s="82" t="s">
        <v>606</v>
      </c>
      <c r="I66" s="82">
        <v>65.489999999999995</v>
      </c>
      <c r="J66" s="82">
        <v>654.9</v>
      </c>
    </row>
    <row r="67" spans="4:10" ht="30">
      <c r="D67" s="13" t="s">
        <v>2</v>
      </c>
      <c r="E67" s="13">
        <v>92302</v>
      </c>
      <c r="F67" s="5" t="s">
        <v>616</v>
      </c>
      <c r="G67" s="13" t="s">
        <v>222</v>
      </c>
      <c r="H67" s="82" t="s">
        <v>617</v>
      </c>
      <c r="I67" s="82">
        <v>86.62</v>
      </c>
      <c r="J67" s="82">
        <v>2598.6</v>
      </c>
    </row>
    <row r="68" spans="4:10" ht="45">
      <c r="D68" s="13" t="s">
        <v>2</v>
      </c>
      <c r="E68" s="13">
        <v>103856</v>
      </c>
      <c r="F68" s="5" t="s">
        <v>618</v>
      </c>
      <c r="G68" s="13" t="s">
        <v>222</v>
      </c>
      <c r="H68" s="82" t="s">
        <v>619</v>
      </c>
      <c r="I68" s="82">
        <v>14.76</v>
      </c>
      <c r="J68" s="82">
        <v>472.32</v>
      </c>
    </row>
    <row r="69" spans="4:10" ht="30">
      <c r="D69" s="13" t="s">
        <v>2</v>
      </c>
      <c r="E69" s="13">
        <v>103864</v>
      </c>
      <c r="F69" s="5" t="s">
        <v>620</v>
      </c>
      <c r="G69" s="13" t="s">
        <v>222</v>
      </c>
      <c r="H69" s="82">
        <v>4</v>
      </c>
      <c r="I69" s="82">
        <v>20.23</v>
      </c>
      <c r="J69" s="82">
        <v>80.92</v>
      </c>
    </row>
    <row r="70" spans="4:10" ht="30">
      <c r="D70" s="13" t="s">
        <v>2</v>
      </c>
      <c r="E70" s="13">
        <v>103848</v>
      </c>
      <c r="F70" s="5" t="s">
        <v>621</v>
      </c>
      <c r="G70" s="13" t="s">
        <v>222</v>
      </c>
      <c r="H70" s="82" t="s">
        <v>622</v>
      </c>
      <c r="I70" s="82">
        <v>10.36</v>
      </c>
      <c r="J70" s="82">
        <v>1460.76</v>
      </c>
    </row>
    <row r="71" spans="4:10" ht="30">
      <c r="D71" s="13" t="s">
        <v>2</v>
      </c>
      <c r="E71" s="13">
        <v>103852</v>
      </c>
      <c r="F71" s="5" t="s">
        <v>623</v>
      </c>
      <c r="G71" s="13" t="s">
        <v>222</v>
      </c>
      <c r="H71" s="82" t="s">
        <v>624</v>
      </c>
      <c r="I71" s="82">
        <v>15.68</v>
      </c>
      <c r="J71" s="82">
        <v>439.04</v>
      </c>
    </row>
    <row r="72" spans="4:10" ht="30">
      <c r="D72" s="13" t="s">
        <v>2</v>
      </c>
      <c r="E72" s="13">
        <v>103859</v>
      </c>
      <c r="F72" s="5" t="s">
        <v>625</v>
      </c>
      <c r="G72" s="13" t="s">
        <v>222</v>
      </c>
      <c r="H72" s="82" t="s">
        <v>626</v>
      </c>
      <c r="I72" s="82">
        <v>23.34</v>
      </c>
      <c r="J72" s="82">
        <v>46.68</v>
      </c>
    </row>
    <row r="73" spans="4:10" ht="30">
      <c r="D73" s="13" t="s">
        <v>2</v>
      </c>
      <c r="E73" s="13">
        <v>92296</v>
      </c>
      <c r="F73" s="5" t="s">
        <v>627</v>
      </c>
      <c r="G73" s="13" t="s">
        <v>222</v>
      </c>
      <c r="H73" s="82" t="s">
        <v>610</v>
      </c>
      <c r="I73" s="82">
        <v>39.630000000000003</v>
      </c>
      <c r="J73" s="82">
        <v>1585.2</v>
      </c>
    </row>
    <row r="74" spans="4:10" ht="30">
      <c r="D74" s="13" t="s">
        <v>2</v>
      </c>
      <c r="E74" s="13">
        <v>92296</v>
      </c>
      <c r="F74" s="5" t="s">
        <v>627</v>
      </c>
      <c r="G74" s="13" t="s">
        <v>222</v>
      </c>
      <c r="H74" s="82" t="s">
        <v>628</v>
      </c>
      <c r="I74" s="82">
        <v>39.630000000000003</v>
      </c>
      <c r="J74" s="82">
        <v>792.6</v>
      </c>
    </row>
    <row r="75" spans="4:10" ht="30">
      <c r="D75" s="13" t="s">
        <v>2</v>
      </c>
      <c r="E75" s="13">
        <v>103835</v>
      </c>
      <c r="F75" s="5" t="s">
        <v>629</v>
      </c>
      <c r="G75" s="13" t="s">
        <v>16</v>
      </c>
      <c r="H75" s="82" t="s">
        <v>630</v>
      </c>
      <c r="I75" s="82">
        <v>58.74</v>
      </c>
      <c r="J75" s="82">
        <v>41411.699999999997</v>
      </c>
    </row>
    <row r="76" spans="4:10" ht="30">
      <c r="D76" s="13" t="s">
        <v>2</v>
      </c>
      <c r="E76" s="13">
        <v>103836</v>
      </c>
      <c r="F76" s="5" t="s">
        <v>631</v>
      </c>
      <c r="G76" s="13" t="s">
        <v>16</v>
      </c>
      <c r="H76" s="82" t="s">
        <v>632</v>
      </c>
      <c r="I76" s="82">
        <v>91.42</v>
      </c>
      <c r="J76" s="82">
        <v>12798.8</v>
      </c>
    </row>
    <row r="77" spans="4:10" ht="30">
      <c r="D77" s="13" t="s">
        <v>2</v>
      </c>
      <c r="E77" s="13">
        <v>103837</v>
      </c>
      <c r="F77" s="5" t="s">
        <v>633</v>
      </c>
      <c r="G77" s="13" t="s">
        <v>16</v>
      </c>
      <c r="H77" s="82" t="s">
        <v>606</v>
      </c>
      <c r="I77" s="82">
        <v>115.32</v>
      </c>
      <c r="J77" s="82">
        <v>1153.2</v>
      </c>
    </row>
    <row r="78" spans="4:10" ht="30">
      <c r="D78" s="13" t="s">
        <v>78</v>
      </c>
      <c r="E78" s="13" t="s">
        <v>593</v>
      </c>
      <c r="F78" s="5" t="s">
        <v>594</v>
      </c>
      <c r="G78" s="13" t="s">
        <v>16</v>
      </c>
      <c r="H78" s="82">
        <v>100</v>
      </c>
      <c r="I78" s="82">
        <v>163.66000000000003</v>
      </c>
      <c r="J78" s="82">
        <v>16366</v>
      </c>
    </row>
    <row r="79" spans="4:10" ht="30">
      <c r="D79" s="13" t="s">
        <v>78</v>
      </c>
      <c r="E79" s="13" t="s">
        <v>601</v>
      </c>
      <c r="F79" s="5" t="s">
        <v>602</v>
      </c>
      <c r="G79" s="13" t="s">
        <v>16</v>
      </c>
      <c r="H79" s="82">
        <v>200</v>
      </c>
      <c r="I79" s="82">
        <v>192.73000000000002</v>
      </c>
      <c r="J79" s="82">
        <v>38546</v>
      </c>
    </row>
    <row r="80" spans="4:10" ht="45">
      <c r="D80" s="13" t="s">
        <v>2</v>
      </c>
      <c r="E80" s="13">
        <v>100757</v>
      </c>
      <c r="F80" s="5" t="s">
        <v>634</v>
      </c>
      <c r="G80" s="13" t="s">
        <v>13</v>
      </c>
      <c r="H80" s="82" t="s">
        <v>635</v>
      </c>
      <c r="I80" s="82">
        <v>47.88</v>
      </c>
      <c r="J80" s="82">
        <v>14364</v>
      </c>
    </row>
    <row r="81" spans="4:10">
      <c r="D81" s="13" t="s">
        <v>636</v>
      </c>
      <c r="E81" s="13">
        <v>7625</v>
      </c>
      <c r="F81" s="5" t="s">
        <v>637</v>
      </c>
      <c r="G81" s="13" t="s">
        <v>63</v>
      </c>
      <c r="H81" s="82">
        <v>5.5</v>
      </c>
      <c r="I81" s="82">
        <v>3408.26</v>
      </c>
      <c r="J81" s="82">
        <v>18745.43</v>
      </c>
    </row>
    <row r="82" spans="4:10">
      <c r="D82" s="13" t="s">
        <v>638</v>
      </c>
      <c r="E82" s="13">
        <v>6622</v>
      </c>
      <c r="F82" s="5" t="s">
        <v>639</v>
      </c>
      <c r="G82" s="13" t="s">
        <v>472</v>
      </c>
      <c r="H82" s="82">
        <v>1</v>
      </c>
      <c r="I82" s="82">
        <v>1211.3599999999999</v>
      </c>
      <c r="J82" s="82">
        <v>1211.3599999999999</v>
      </c>
    </row>
    <row r="83" spans="4:10">
      <c r="D83" s="13" t="s">
        <v>638</v>
      </c>
      <c r="E83" s="13">
        <v>8502</v>
      </c>
      <c r="F83" s="5" t="s">
        <v>640</v>
      </c>
      <c r="G83" s="13" t="s">
        <v>472</v>
      </c>
      <c r="H83" s="82">
        <v>26</v>
      </c>
      <c r="I83" s="82">
        <v>491.63</v>
      </c>
      <c r="J83" s="82">
        <v>12782.38</v>
      </c>
    </row>
    <row r="84" spans="4:10">
      <c r="D84" s="13" t="s">
        <v>638</v>
      </c>
      <c r="E84" s="13">
        <v>8503</v>
      </c>
      <c r="F84" s="5" t="s">
        <v>641</v>
      </c>
      <c r="G84" s="13" t="s">
        <v>472</v>
      </c>
      <c r="H84" s="82">
        <v>26</v>
      </c>
      <c r="I84" s="82">
        <v>491.63</v>
      </c>
      <c r="J84" s="82">
        <v>12782.38</v>
      </c>
    </row>
    <row r="85" spans="4:10">
      <c r="D85" s="13" t="s">
        <v>638</v>
      </c>
      <c r="E85" s="13">
        <v>8501</v>
      </c>
      <c r="F85" s="5" t="s">
        <v>642</v>
      </c>
      <c r="G85" s="13" t="s">
        <v>472</v>
      </c>
      <c r="H85" s="82">
        <v>26</v>
      </c>
      <c r="I85" s="82">
        <v>491.63</v>
      </c>
      <c r="J85" s="82">
        <v>12782.38</v>
      </c>
    </row>
    <row r="86" spans="4:10" ht="30">
      <c r="D86" s="13" t="s">
        <v>538</v>
      </c>
      <c r="E86" s="13" t="s">
        <v>643</v>
      </c>
      <c r="F86" s="5" t="s">
        <v>644</v>
      </c>
      <c r="G86" s="13" t="s">
        <v>544</v>
      </c>
      <c r="H86" s="82">
        <v>850</v>
      </c>
      <c r="I86" s="82">
        <v>2.29</v>
      </c>
      <c r="J86" s="82">
        <v>1946.5</v>
      </c>
    </row>
    <row r="89" spans="4:10" ht="30">
      <c r="D89" s="79" t="s">
        <v>530</v>
      </c>
      <c r="E89" s="79" t="s">
        <v>336</v>
      </c>
      <c r="F89" s="77" t="s">
        <v>337</v>
      </c>
      <c r="G89" s="79" t="s">
        <v>338</v>
      </c>
      <c r="H89" s="78"/>
      <c r="I89" s="81"/>
      <c r="J89" s="78">
        <v>1547.9799999999998</v>
      </c>
    </row>
    <row r="90" spans="4:10">
      <c r="D90" s="13" t="s">
        <v>2</v>
      </c>
      <c r="E90" s="13" t="s">
        <v>536</v>
      </c>
      <c r="F90" s="5" t="s">
        <v>537</v>
      </c>
      <c r="G90" s="13" t="s">
        <v>535</v>
      </c>
      <c r="H90" s="82">
        <v>6</v>
      </c>
      <c r="I90" s="82">
        <v>20.72</v>
      </c>
      <c r="J90" s="82">
        <v>124.32</v>
      </c>
    </row>
    <row r="91" spans="4:10">
      <c r="D91" s="13" t="s">
        <v>2</v>
      </c>
      <c r="E91" s="13" t="s">
        <v>533</v>
      </c>
      <c r="F91" s="5" t="s">
        <v>534</v>
      </c>
      <c r="G91" s="13" t="s">
        <v>535</v>
      </c>
      <c r="H91" s="82">
        <v>6</v>
      </c>
      <c r="I91" s="82">
        <v>25.01</v>
      </c>
      <c r="J91" s="82">
        <v>150.06</v>
      </c>
    </row>
    <row r="92" spans="4:10">
      <c r="D92" s="13" t="s">
        <v>2</v>
      </c>
      <c r="E92" s="13" t="s">
        <v>645</v>
      </c>
      <c r="F92" s="5" t="s">
        <v>646</v>
      </c>
      <c r="G92" s="13" t="s">
        <v>535</v>
      </c>
      <c r="H92" s="82">
        <v>5</v>
      </c>
      <c r="I92" s="82">
        <v>22.88</v>
      </c>
      <c r="J92" s="82">
        <v>114.4</v>
      </c>
    </row>
    <row r="93" spans="4:10" ht="30">
      <c r="D93" s="13" t="s">
        <v>538</v>
      </c>
      <c r="E93" s="13" t="s">
        <v>647</v>
      </c>
      <c r="F93" s="5" t="s">
        <v>648</v>
      </c>
      <c r="G93" s="13" t="s">
        <v>541</v>
      </c>
      <c r="H93" s="82">
        <v>12</v>
      </c>
      <c r="I93" s="82">
        <v>28.25</v>
      </c>
      <c r="J93" s="82">
        <v>339</v>
      </c>
    </row>
    <row r="94" spans="4:10" ht="30">
      <c r="D94" s="13" t="s">
        <v>538</v>
      </c>
      <c r="E94" s="13" t="s">
        <v>649</v>
      </c>
      <c r="F94" s="5" t="s">
        <v>650</v>
      </c>
      <c r="G94" s="13" t="s">
        <v>541</v>
      </c>
      <c r="H94" s="82">
        <v>12</v>
      </c>
      <c r="I94" s="82">
        <v>47.65</v>
      </c>
      <c r="J94" s="82">
        <v>571.79999999999995</v>
      </c>
    </row>
    <row r="95" spans="4:10" ht="30">
      <c r="D95" s="13" t="s">
        <v>538</v>
      </c>
      <c r="E95" s="13" t="s">
        <v>651</v>
      </c>
      <c r="F95" s="5" t="s">
        <v>652</v>
      </c>
      <c r="G95" s="13" t="s">
        <v>541</v>
      </c>
      <c r="H95" s="82">
        <v>12</v>
      </c>
      <c r="I95" s="82">
        <v>3.01</v>
      </c>
      <c r="J95" s="82">
        <v>36.119999999999997</v>
      </c>
    </row>
    <row r="96" spans="4:10" ht="30">
      <c r="D96" s="13" t="s">
        <v>538</v>
      </c>
      <c r="E96" s="13" t="s">
        <v>653</v>
      </c>
      <c r="F96" s="5" t="s">
        <v>654</v>
      </c>
      <c r="G96" s="13" t="s">
        <v>541</v>
      </c>
      <c r="H96" s="82">
        <v>12</v>
      </c>
      <c r="I96" s="82">
        <v>8.7899999999999991</v>
      </c>
      <c r="J96" s="82">
        <v>105.48</v>
      </c>
    </row>
    <row r="97" spans="4:10" ht="30">
      <c r="D97" s="13" t="s">
        <v>538</v>
      </c>
      <c r="E97" s="13" t="s">
        <v>655</v>
      </c>
      <c r="F97" s="5" t="s">
        <v>656</v>
      </c>
      <c r="G97" s="13" t="s">
        <v>541</v>
      </c>
      <c r="H97" s="82">
        <v>12</v>
      </c>
      <c r="I97" s="82">
        <v>8.9</v>
      </c>
      <c r="J97" s="82">
        <v>106.8</v>
      </c>
    </row>
    <row r="99" spans="4:10" ht="30">
      <c r="D99" s="79" t="s">
        <v>530</v>
      </c>
      <c r="E99" s="79" t="s">
        <v>345</v>
      </c>
      <c r="F99" s="77" t="s">
        <v>346</v>
      </c>
      <c r="G99" s="79" t="s">
        <v>338</v>
      </c>
      <c r="H99" s="78"/>
      <c r="I99" s="81"/>
      <c r="J99" s="78">
        <v>240.83</v>
      </c>
    </row>
    <row r="100" spans="4:10">
      <c r="D100" s="13" t="s">
        <v>2</v>
      </c>
      <c r="E100" s="13" t="s">
        <v>536</v>
      </c>
      <c r="F100" s="5" t="s">
        <v>537</v>
      </c>
      <c r="G100" s="13" t="s">
        <v>535</v>
      </c>
      <c r="H100" s="82">
        <v>3</v>
      </c>
      <c r="I100" s="82">
        <v>20.72</v>
      </c>
      <c r="J100" s="82">
        <v>62.16</v>
      </c>
    </row>
    <row r="101" spans="4:10">
      <c r="D101" s="13" t="s">
        <v>2</v>
      </c>
      <c r="E101" s="13" t="s">
        <v>533</v>
      </c>
      <c r="F101" s="5" t="s">
        <v>534</v>
      </c>
      <c r="G101" s="13" t="s">
        <v>535</v>
      </c>
      <c r="H101" s="82">
        <v>3</v>
      </c>
      <c r="I101" s="82">
        <v>25.01</v>
      </c>
      <c r="J101" s="82">
        <v>75.03</v>
      </c>
    </row>
    <row r="102" spans="4:10" ht="30">
      <c r="D102" s="13" t="s">
        <v>538</v>
      </c>
      <c r="E102" s="13" t="s">
        <v>657</v>
      </c>
      <c r="F102" s="5" t="s">
        <v>658</v>
      </c>
      <c r="G102" s="13" t="s">
        <v>544</v>
      </c>
      <c r="H102" s="82">
        <v>2</v>
      </c>
      <c r="I102" s="82">
        <v>7.84</v>
      </c>
      <c r="J102" s="82">
        <v>15.68</v>
      </c>
    </row>
    <row r="103" spans="4:10" ht="30">
      <c r="D103" s="13" t="s">
        <v>538</v>
      </c>
      <c r="E103" s="13" t="s">
        <v>651</v>
      </c>
      <c r="F103" s="5" t="s">
        <v>652</v>
      </c>
      <c r="G103" s="13" t="s">
        <v>541</v>
      </c>
      <c r="H103" s="82">
        <v>12</v>
      </c>
      <c r="I103" s="82">
        <v>3.01</v>
      </c>
      <c r="J103" s="82">
        <v>36.119999999999997</v>
      </c>
    </row>
    <row r="104" spans="4:10">
      <c r="D104" s="13" t="s">
        <v>538</v>
      </c>
      <c r="E104" s="13" t="s">
        <v>659</v>
      </c>
      <c r="F104" s="5" t="s">
        <v>660</v>
      </c>
      <c r="G104" s="13" t="s">
        <v>541</v>
      </c>
      <c r="H104" s="82">
        <v>12</v>
      </c>
      <c r="I104" s="82">
        <v>4.32</v>
      </c>
      <c r="J104" s="82">
        <v>51.84</v>
      </c>
    </row>
    <row r="106" spans="4:10" ht="30">
      <c r="D106" s="79" t="s">
        <v>530</v>
      </c>
      <c r="E106" s="79" t="s">
        <v>368</v>
      </c>
      <c r="F106" s="77" t="s">
        <v>369</v>
      </c>
      <c r="G106" s="79" t="s">
        <v>338</v>
      </c>
      <c r="H106" s="78"/>
      <c r="I106" s="81"/>
      <c r="J106" s="78">
        <v>447.49</v>
      </c>
    </row>
    <row r="107" spans="4:10">
      <c r="D107" s="13" t="s">
        <v>2</v>
      </c>
      <c r="E107" s="13" t="s">
        <v>595</v>
      </c>
      <c r="F107" s="5" t="s">
        <v>596</v>
      </c>
      <c r="G107" s="13" t="s">
        <v>535</v>
      </c>
      <c r="H107" s="82">
        <v>6</v>
      </c>
      <c r="I107" s="82">
        <v>19.77</v>
      </c>
      <c r="J107" s="82">
        <v>118.62</v>
      </c>
    </row>
    <row r="108" spans="4:10">
      <c r="D108" s="13" t="s">
        <v>2</v>
      </c>
      <c r="E108" s="13" t="s">
        <v>597</v>
      </c>
      <c r="F108" s="5" t="s">
        <v>598</v>
      </c>
      <c r="G108" s="13" t="s">
        <v>535</v>
      </c>
      <c r="H108" s="82">
        <v>4</v>
      </c>
      <c r="I108" s="82">
        <v>23.96</v>
      </c>
      <c r="J108" s="82">
        <v>95.84</v>
      </c>
    </row>
    <row r="109" spans="4:10" ht="45">
      <c r="D109" s="13" t="s">
        <v>2</v>
      </c>
      <c r="E109" s="13" t="s">
        <v>661</v>
      </c>
      <c r="F109" s="5" t="s">
        <v>662</v>
      </c>
      <c r="G109" s="13" t="s">
        <v>222</v>
      </c>
      <c r="H109" s="82">
        <v>1</v>
      </c>
      <c r="I109" s="82">
        <v>5.17</v>
      </c>
      <c r="J109" s="82">
        <v>5.17</v>
      </c>
    </row>
    <row r="110" spans="4:10" ht="45">
      <c r="D110" s="13" t="s">
        <v>2</v>
      </c>
      <c r="E110" s="13" t="s">
        <v>663</v>
      </c>
      <c r="F110" s="5" t="s">
        <v>664</v>
      </c>
      <c r="G110" s="13" t="s">
        <v>222</v>
      </c>
      <c r="H110" s="82">
        <v>1</v>
      </c>
      <c r="I110" s="82">
        <v>3.19</v>
      </c>
      <c r="J110" s="82">
        <v>3.19</v>
      </c>
    </row>
    <row r="111" spans="4:10" ht="30">
      <c r="D111" s="13" t="s">
        <v>2</v>
      </c>
      <c r="E111" s="13" t="s">
        <v>665</v>
      </c>
      <c r="F111" s="5" t="s">
        <v>666</v>
      </c>
      <c r="G111" s="13" t="s">
        <v>222</v>
      </c>
      <c r="H111" s="82">
        <v>2</v>
      </c>
      <c r="I111" s="82">
        <v>4.93</v>
      </c>
      <c r="J111" s="82">
        <v>9.86</v>
      </c>
    </row>
    <row r="112" spans="4:10" ht="30">
      <c r="D112" s="13" t="s">
        <v>538</v>
      </c>
      <c r="E112" s="13" t="s">
        <v>667</v>
      </c>
      <c r="F112" s="5" t="s">
        <v>668</v>
      </c>
      <c r="G112" s="13" t="s">
        <v>544</v>
      </c>
      <c r="H112" s="82">
        <v>1</v>
      </c>
      <c r="I112" s="82">
        <v>13.28</v>
      </c>
      <c r="J112" s="82">
        <v>13.28</v>
      </c>
    </row>
    <row r="113" spans="4:10" ht="30">
      <c r="D113" s="13" t="s">
        <v>2</v>
      </c>
      <c r="E113" s="13" t="s">
        <v>669</v>
      </c>
      <c r="F113" s="5" t="s">
        <v>670</v>
      </c>
      <c r="G113" s="13" t="s">
        <v>222</v>
      </c>
      <c r="H113" s="82">
        <v>1</v>
      </c>
      <c r="I113" s="82">
        <v>11.81</v>
      </c>
      <c r="J113" s="82">
        <v>11.81</v>
      </c>
    </row>
    <row r="114" spans="4:10" ht="30">
      <c r="D114" s="13" t="s">
        <v>2</v>
      </c>
      <c r="E114" s="13" t="s">
        <v>671</v>
      </c>
      <c r="F114" s="5" t="s">
        <v>672</v>
      </c>
      <c r="G114" s="13" t="s">
        <v>16</v>
      </c>
      <c r="H114" s="82">
        <v>9</v>
      </c>
      <c r="I114" s="82">
        <v>11.54</v>
      </c>
      <c r="J114" s="82">
        <v>103.86</v>
      </c>
    </row>
    <row r="115" spans="4:10" ht="30">
      <c r="D115" s="13" t="s">
        <v>2</v>
      </c>
      <c r="E115" s="13" t="s">
        <v>673</v>
      </c>
      <c r="F115" s="5" t="s">
        <v>674</v>
      </c>
      <c r="G115" s="13" t="s">
        <v>16</v>
      </c>
      <c r="H115" s="82">
        <v>3</v>
      </c>
      <c r="I115" s="82">
        <v>28.62</v>
      </c>
      <c r="J115" s="82">
        <v>85.86</v>
      </c>
    </row>
    <row r="117" spans="4:10" ht="30">
      <c r="D117" s="79" t="s">
        <v>78</v>
      </c>
      <c r="E117" s="79" t="s">
        <v>79</v>
      </c>
      <c r="F117" s="77" t="s">
        <v>80</v>
      </c>
      <c r="G117" s="79" t="s">
        <v>81</v>
      </c>
      <c r="H117" s="78"/>
      <c r="I117" s="81"/>
      <c r="J117" s="78">
        <v>776.83000000000015</v>
      </c>
    </row>
    <row r="118" spans="4:10" ht="30">
      <c r="D118" s="13" t="s">
        <v>538</v>
      </c>
      <c r="E118" s="13" t="s">
        <v>675</v>
      </c>
      <c r="F118" s="5" t="s">
        <v>676</v>
      </c>
      <c r="G118" s="13" t="s">
        <v>570</v>
      </c>
      <c r="H118" s="82">
        <v>1.0900000000000001</v>
      </c>
      <c r="I118" s="82">
        <v>687.94</v>
      </c>
      <c r="J118" s="82">
        <v>749.85</v>
      </c>
    </row>
    <row r="119" spans="4:10">
      <c r="D119" s="13" t="s">
        <v>2</v>
      </c>
      <c r="E119" s="13" t="s">
        <v>557</v>
      </c>
      <c r="F119" s="5" t="s">
        <v>558</v>
      </c>
      <c r="G119" s="13" t="s">
        <v>535</v>
      </c>
      <c r="H119" s="82">
        <v>0.126</v>
      </c>
      <c r="I119" s="82">
        <v>24.39</v>
      </c>
      <c r="J119" s="82">
        <v>3.07</v>
      </c>
    </row>
    <row r="120" spans="4:10">
      <c r="D120" s="13" t="s">
        <v>2</v>
      </c>
      <c r="E120" s="13" t="s">
        <v>677</v>
      </c>
      <c r="F120" s="5" t="s">
        <v>678</v>
      </c>
      <c r="G120" s="13" t="s">
        <v>535</v>
      </c>
      <c r="H120" s="82">
        <v>0.505</v>
      </c>
      <c r="I120" s="82">
        <v>24.72</v>
      </c>
      <c r="J120" s="82">
        <v>12.48</v>
      </c>
    </row>
    <row r="121" spans="4:10">
      <c r="D121" s="13" t="s">
        <v>2</v>
      </c>
      <c r="E121" s="13" t="s">
        <v>679</v>
      </c>
      <c r="F121" s="5" t="s">
        <v>680</v>
      </c>
      <c r="G121" s="13" t="s">
        <v>535</v>
      </c>
      <c r="H121" s="82">
        <v>0.56799999999999995</v>
      </c>
      <c r="I121" s="82">
        <v>19.940000000000001</v>
      </c>
      <c r="J121" s="82">
        <v>11.32</v>
      </c>
    </row>
    <row r="122" spans="4:10" ht="30">
      <c r="D122" s="13" t="s">
        <v>2</v>
      </c>
      <c r="E122" s="13" t="s">
        <v>681</v>
      </c>
      <c r="F122" s="5" t="s">
        <v>682</v>
      </c>
      <c r="G122" s="13" t="s">
        <v>683</v>
      </c>
      <c r="H122" s="82">
        <v>6.0999999999999999E-2</v>
      </c>
      <c r="I122" s="82">
        <v>1.47</v>
      </c>
      <c r="J122" s="82">
        <v>0.08</v>
      </c>
    </row>
    <row r="123" spans="4:10" ht="30">
      <c r="D123" s="13" t="s">
        <v>2</v>
      </c>
      <c r="E123" s="13" t="s">
        <v>684</v>
      </c>
      <c r="F123" s="5" t="s">
        <v>685</v>
      </c>
      <c r="G123" s="13" t="s">
        <v>686</v>
      </c>
      <c r="H123" s="82">
        <v>6.5000000000000002E-2</v>
      </c>
      <c r="I123" s="82">
        <v>0.53</v>
      </c>
      <c r="J123" s="82">
        <v>0.03</v>
      </c>
    </row>
  </sheetData>
  <mergeCells count="8">
    <mergeCell ref="D2:J2"/>
    <mergeCell ref="D3:J3"/>
    <mergeCell ref="D4:J4"/>
    <mergeCell ref="D11:J11"/>
    <mergeCell ref="D6:G6"/>
    <mergeCell ref="D7:G7"/>
    <mergeCell ref="D8:G8"/>
    <mergeCell ref="D9:G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9</vt:i4>
      </vt:variant>
    </vt:vector>
  </HeadingPairs>
  <TitlesOfParts>
    <vt:vector size="15" baseType="lpstr">
      <vt:lpstr>BDI - DESONERADO (2)</vt:lpstr>
      <vt:lpstr>BDI - DESONERADO</vt:lpstr>
      <vt:lpstr>ORÇAMENTO </vt:lpstr>
      <vt:lpstr>CRONOGRAMA</vt:lpstr>
      <vt:lpstr>MEMORIA REVISADO</vt:lpstr>
      <vt:lpstr>CCU</vt:lpstr>
      <vt:lpstr>'BDI - DESONERADO'!Area_de_impressao</vt:lpstr>
      <vt:lpstr>'BDI - DESONERADO (2)'!Area_de_impressao</vt:lpstr>
      <vt:lpstr>CCU!Area_de_impressao</vt:lpstr>
      <vt:lpstr>CRONOGRAMA!Area_de_impressao</vt:lpstr>
      <vt:lpstr>'MEMORIA REVISADO'!Area_de_impressao</vt:lpstr>
      <vt:lpstr>'ORÇAMENTO '!Area_de_impressao</vt:lpstr>
      <vt:lpstr>CCU!Titulos_de_impressao</vt:lpstr>
      <vt:lpstr>CRONOGRAMA!Titulos_de_impressao</vt:lpstr>
      <vt:lpstr>'ORÇAMENTO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PLANEJA-05</dc:creator>
  <cp:lastModifiedBy>user</cp:lastModifiedBy>
  <cp:lastPrinted>2024-11-06T17:46:45Z</cp:lastPrinted>
  <dcterms:created xsi:type="dcterms:W3CDTF">2024-09-05T19:11:23Z</dcterms:created>
  <dcterms:modified xsi:type="dcterms:W3CDTF">2025-05-20T16:39:53Z</dcterms:modified>
</cp:coreProperties>
</file>